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a-2019 - D.2.02 - Přelo..." sheetId="2" r:id="rId2"/>
    <sheet name="21b-2019 - D.1.02.4.1 Úpr..." sheetId="3" r:id="rId3"/>
    <sheet name="21c-2019 - D.1.02.4.2  Vo..." sheetId="4" r:id="rId4"/>
    <sheet name="21d-2019 - D.1.02.4.3 Úst..." sheetId="5" r:id="rId5"/>
    <sheet name="21e-2019 - D.1.03.02 Zemn..." sheetId="6" r:id="rId6"/>
    <sheet name="21f-2019 - D.10.01 Zemní ..." sheetId="7" r:id="rId7"/>
    <sheet name="901 - Vedlejší a ostatní ..." sheetId="8" r:id="rId8"/>
    <sheet name="IO 01 - Zpevněné plochy" sheetId="9" r:id="rId9"/>
    <sheet name="IO 02 - Oplocení" sheetId="10" r:id="rId10"/>
    <sheet name="SO 00 - Bourané objekty" sheetId="11" r:id="rId11"/>
    <sheet name="SO 01 - Opěrná stěna, skl..." sheetId="12" r:id="rId12"/>
    <sheet name="SO 02-1 -   Řadové garáže..." sheetId="13" r:id="rId13"/>
    <sheet name="SO 02-2 - Řadové garáže, ..." sheetId="14" r:id="rId14"/>
    <sheet name="Pokyny pro vyplnění" sheetId="15" r:id="rId15"/>
  </sheets>
  <definedNames>
    <definedName name="_xlnm.Print_Area" localSheetId="0">'Rekapitulace stavby'!$D$4:$AO$36,'Rekapitulace stavby'!$C$42:$AQ$70</definedName>
    <definedName name="_xlnm._FilterDatabase" localSheetId="1" hidden="1">'21a-2019 - D.2.02 - Přelo...'!$C$93:$K$195</definedName>
    <definedName name="_xlnm.Print_Area" localSheetId="1">'21a-2019 - D.2.02 - Přelo...'!$C$4:$J$41,'21a-2019 - D.2.02 - Přelo...'!$C$47:$J$73,'21a-2019 - D.2.02 - Přelo...'!$C$79:$K$195</definedName>
    <definedName name="_xlnm._FilterDatabase" localSheetId="2" hidden="1">'21b-2019 - D.1.02.4.1 Úpr...'!$C$94:$K$152</definedName>
    <definedName name="_xlnm.Print_Area" localSheetId="2">'21b-2019 - D.1.02.4.1 Úpr...'!$C$4:$J$41,'21b-2019 - D.1.02.4.1 Úpr...'!$C$47:$J$74,'21b-2019 - D.1.02.4.1 Úpr...'!$C$80:$K$152</definedName>
    <definedName name="_xlnm._FilterDatabase" localSheetId="3" hidden="1">'21c-2019 - D.1.02.4.2  Vo...'!$C$96:$K$190</definedName>
    <definedName name="_xlnm.Print_Area" localSheetId="3">'21c-2019 - D.1.02.4.2  Vo...'!$C$4:$J$41,'21c-2019 - D.1.02.4.2  Vo...'!$C$47:$J$76,'21c-2019 - D.1.02.4.2  Vo...'!$C$82:$K$190</definedName>
    <definedName name="_xlnm._FilterDatabase" localSheetId="4" hidden="1">'21d-2019 - D.1.02.4.3 Úst...'!$C$93:$K$141</definedName>
    <definedName name="_xlnm.Print_Area" localSheetId="4">'21d-2019 - D.1.02.4.3 Úst...'!$C$4:$J$41,'21d-2019 - D.1.02.4.3 Úst...'!$C$47:$J$73,'21d-2019 - D.1.02.4.3 Úst...'!$C$79:$K$141</definedName>
    <definedName name="_xlnm._FilterDatabase" localSheetId="5" hidden="1">'21e-2019 - D.1.03.02 Zemn...'!$C$88:$K$119</definedName>
    <definedName name="_xlnm.Print_Area" localSheetId="5">'21e-2019 - D.1.03.02 Zemn...'!$C$4:$J$41,'21e-2019 - D.1.03.02 Zemn...'!$C$47:$J$68,'21e-2019 - D.1.03.02 Zemn...'!$C$74:$K$119</definedName>
    <definedName name="_xlnm._FilterDatabase" localSheetId="6" hidden="1">'21f-2019 - D.10.01 Zemní ...'!$C$86:$K$108</definedName>
    <definedName name="_xlnm.Print_Area" localSheetId="6">'21f-2019 - D.10.01 Zemní ...'!$C$4:$J$41,'21f-2019 - D.10.01 Zemní ...'!$C$47:$J$66,'21f-2019 - D.10.01 Zemní ...'!$C$72:$K$108</definedName>
    <definedName name="_xlnm._FilterDatabase" localSheetId="7" hidden="1">'901 - Vedlejší a ostatní ...'!$C$81:$K$94</definedName>
    <definedName name="_xlnm.Print_Area" localSheetId="7">'901 - Vedlejší a ostatní ...'!$C$4:$J$39,'901 - Vedlejší a ostatní ...'!$C$45:$J$63,'901 - Vedlejší a ostatní ...'!$C$69:$K$94</definedName>
    <definedName name="_xlnm._FilterDatabase" localSheetId="8" hidden="1">'IO 01 - Zpevněné plochy'!$C$84:$K$144</definedName>
    <definedName name="_xlnm.Print_Area" localSheetId="8">'IO 01 - Zpevněné plochy'!$C$4:$J$39,'IO 01 - Zpevněné plochy'!$C$45:$J$66,'IO 01 - Zpevněné plochy'!$C$72:$K$144</definedName>
    <definedName name="_xlnm._FilterDatabase" localSheetId="9" hidden="1">'IO 02 - Oplocení'!$C$84:$K$171</definedName>
    <definedName name="_xlnm.Print_Area" localSheetId="9">'IO 02 - Oplocení'!$C$4:$J$39,'IO 02 - Oplocení'!$C$45:$J$66,'IO 02 - Oplocení'!$C$72:$K$171</definedName>
    <definedName name="_xlnm._FilterDatabase" localSheetId="10" hidden="1">'SO 00 - Bourané objekty'!$C$82:$K$163</definedName>
    <definedName name="_xlnm.Print_Area" localSheetId="10">'SO 00 - Bourané objekty'!$C$4:$J$39,'SO 00 - Bourané objekty'!$C$45:$J$64,'SO 00 - Bourané objekty'!$C$70:$K$163</definedName>
    <definedName name="_xlnm._FilterDatabase" localSheetId="11" hidden="1">'SO 01 - Opěrná stěna, skl...'!$C$89:$K$184</definedName>
    <definedName name="_xlnm.Print_Area" localSheetId="11">'SO 01 - Opěrná stěna, skl...'!$C$4:$J$39,'SO 01 - Opěrná stěna, skl...'!$C$45:$J$71,'SO 01 - Opěrná stěna, skl...'!$C$77:$K$184</definedName>
    <definedName name="_xlnm._FilterDatabase" localSheetId="12" hidden="1">'SO 02-1 -   Řadové garáže...'!$C$99:$K$466</definedName>
    <definedName name="_xlnm.Print_Area" localSheetId="12">'SO 02-1 -   Řadové garáže...'!$C$4:$J$41,'SO 02-1 -   Řadové garáže...'!$C$47:$J$79,'SO 02-1 -   Řadové garáže...'!$C$85:$K$466</definedName>
    <definedName name="_xlnm._FilterDatabase" localSheetId="13" hidden="1">'SO 02-2 - Řadové garáže, ...'!$C$94:$K$228</definedName>
    <definedName name="_xlnm.Print_Area" localSheetId="13">'SO 02-2 - Řadové garáže, ...'!$C$4:$J$41,'SO 02-2 - Řadové garáže, ...'!$C$47:$J$74,'SO 02-2 - Řadové garáže, ...'!$C$80:$K$228</definedName>
    <definedName name="_xlnm.Print_Area" localSheetId="1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'21a-2019 - D.2.02 - Přelo...'!$93:$93</definedName>
    <definedName name="_xlnm.Print_Titles" localSheetId="2">'21b-2019 - D.1.02.4.1 Úpr...'!$94:$94</definedName>
    <definedName name="_xlnm.Print_Titles" localSheetId="3">'21c-2019 - D.1.02.4.2  Vo...'!$96:$96</definedName>
    <definedName name="_xlnm.Print_Titles" localSheetId="4">'21d-2019 - D.1.02.4.3 Úst...'!$93:$93</definedName>
    <definedName name="_xlnm.Print_Titles" localSheetId="5">'21e-2019 - D.1.03.02 Zemn...'!$88:$88</definedName>
    <definedName name="_xlnm.Print_Titles" localSheetId="6">'21f-2019 - D.10.01 Zemní ...'!$86:$86</definedName>
    <definedName name="_xlnm.Print_Titles" localSheetId="7">'901 - Vedlejší a ostatní ...'!$81:$81</definedName>
    <definedName name="_xlnm.Print_Titles" localSheetId="8">'IO 01 - Zpevněné plochy'!$84:$84</definedName>
    <definedName name="_xlnm.Print_Titles" localSheetId="9">'IO 02 - Oplocení'!$84:$84</definedName>
    <definedName name="_xlnm.Print_Titles" localSheetId="10">'SO 00 - Bourané objekty'!$82:$82</definedName>
    <definedName name="_xlnm.Print_Titles" localSheetId="12">'SO 02-1 -   Řadové garáže...'!$99:$99</definedName>
  </definedNames>
  <calcPr fullCalcOnLoad="1"/>
</workbook>
</file>

<file path=xl/sharedStrings.xml><?xml version="1.0" encoding="utf-8"?>
<sst xmlns="http://schemas.openxmlformats.org/spreadsheetml/2006/main" count="15782" uniqueCount="2650">
  <si>
    <t>Export Komplet</t>
  </si>
  <si>
    <t>VZ</t>
  </si>
  <si>
    <t>2.0</t>
  </si>
  <si>
    <t>ZAMOK</t>
  </si>
  <si>
    <t>False</t>
  </si>
  <si>
    <t>{f5223542-de00-4d1f-93a8-c56951a0c943}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</si>
  <si>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</si>
  <si>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</si>
  <si>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</si>
  <si>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</si>
  <si>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</si>
  <si>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</si>
  <si>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</si>
  <si>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</si>
  <si>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2019-I-25-II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</si>
  <si>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</si>
  <si>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</si>
  <si>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STŘEDISKA BYSTŘICE NAD PERNŠTEJNEM</t>
  </si>
  <si>
    <t>KSO:</t>
  </si>
  <si>
    <t/>
  </si>
  <si>
    <t>CC-CZ:</t>
  </si>
  <si>
    <t>Místo:</t>
  </si>
  <si>
    <t>Bystřice nad Pernštejnem</t>
  </si>
  <si>
    <t>Datum:</t>
  </si>
  <si>
    <t>28. 10. 2019</t>
  </si>
  <si>
    <t>Zadavatel:</t>
  </si>
  <si>
    <t>IČ:</t>
  </si>
  <si>
    <t>49455842</t>
  </si>
  <si>
    <t>VODÁRENSKÁ AKCIOVÁ SPOLEČNOST, a.s.</t>
  </si>
  <si>
    <t>DIČ:</t>
  </si>
  <si>
    <t>CZ49455842</t>
  </si>
  <si>
    <t>Uchazeč:</t>
  </si>
  <si>
    <t>Vyplň údaj</t>
  </si>
  <si>
    <t>Projektant:</t>
  </si>
  <si>
    <t>18121578</t>
  </si>
  <si>
    <t>Ing. Jaroslav Habán</t>
  </si>
  <si>
    <t>True</t>
  </si>
  <si>
    <t>Zpracovatel:</t>
  </si>
  <si>
    <t>Křišťál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</si>
  <si>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</si>
  <si>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</si>
  <si>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</si>
  <si>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</si>
  <si>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</si>
  <si>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</si>
  <si>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</si>
  <si>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</si>
  <si>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</si>
  <si>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</si>
  <si>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</si>
  <si>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</si>
  <si>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</si>
  <si>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</si>
  <si>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</si>
  <si>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</si>
  <si>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</si>
  <si>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</si>
  <si>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</si>
  <si>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</si>
  <si>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</si>
  <si>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</si>
  <si>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</si>
  <si>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</si>
  <si>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</si>
  <si>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</si>
  <si>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</si>
  <si>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</si>
  <si>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</si>
  <si>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</si>
  <si>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</si>
  <si>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</si>
  <si>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</si>
  <si>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</si>
  <si>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</si>
  <si>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</si>
  <si>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</si>
  <si>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</si>
  <si>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</si>
  <si>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</si>
  <si>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101</t>
  </si>
  <si>
    <t>Kanalizace, vodovod, plyn, ÚT, elektro</t>
  </si>
  <si>
    <t>STA</t>
  </si>
  <si>
    <t>1</t>
  </si>
  <si>
    <t>{b423ce75-16f8-4b54-a229-15d3295fea36}</t>
  </si>
  <si>
    <t>2</t>
  </si>
  <si>
    <t>/</t>
  </si>
  <si>
    <t>21a/2019</t>
  </si>
  <si>
    <t>D.2.02 - Přeložka kanalizace</t>
  </si>
  <si>
    <t>Soupis</t>
  </si>
  <si>
    <t>{ee4e8150-6e66-4a29-906d-bdc6e4830b9c}</t>
  </si>
  <si>
    <t>21b/2019</t>
  </si>
  <si>
    <t>D.1.02.4.1 Úprava NTL rozvodu plynu, vnitřní rozvod plynu</t>
  </si>
  <si>
    <t>{52b0eda2-3d47-4003-bfac-72aa5e1581a5}</t>
  </si>
  <si>
    <t>21c/2019</t>
  </si>
  <si>
    <t>D.1.02.4.2  Vodovodní přípojka,vnitřní rozvod vody a kanalizace</t>
  </si>
  <si>
    <t>{e7125705-2c84-4b73-af2b-7a5972a5b92f}</t>
  </si>
  <si>
    <t>21d/2019</t>
  </si>
  <si>
    <t>D.1.02.4.3 Ústřední vytápění</t>
  </si>
  <si>
    <t>{6a00b80f-df4c-44c6-b37d-77b11b09f5c5}</t>
  </si>
  <si>
    <t>21e/2019</t>
  </si>
  <si>
    <t>D.1.03.02 Zemní rozvody VO a připojení NN objektu SO 03</t>
  </si>
  <si>
    <t>{7761e276-aefc-40f5-8261-0c867fc9765d}</t>
  </si>
  <si>
    <t>21f/2019</t>
  </si>
  <si>
    <t>D.10.01 Zemní práce pro přeložení sdělovacího kabelu</t>
  </si>
  <si>
    <t>{104c1715-4b10-487b-82d2-b7a01a3b718c}</t>
  </si>
  <si>
    <t>901</t>
  </si>
  <si>
    <t>Vedlejší a ostatní náklady</t>
  </si>
  <si>
    <t>VON</t>
  </si>
  <si>
    <t>{8b77a536-a1de-4978-96fc-6c2b5d039a8a}</t>
  </si>
  <si>
    <t>IO 01</t>
  </si>
  <si>
    <t>Zpevněné plochy</t>
  </si>
  <si>
    <t>ING</t>
  </si>
  <si>
    <t>{9b9c6b4e-4c35-4e5b-8870-6e02231f3743}</t>
  </si>
  <si>
    <t>IO 02</t>
  </si>
  <si>
    <t>Oplocení</t>
  </si>
  <si>
    <t>{10e71d3e-b7ce-4cae-8f37-e23498cf74ac}</t>
  </si>
  <si>
    <t>SO 00</t>
  </si>
  <si>
    <t>Bourané objekty</t>
  </si>
  <si>
    <t>{85c63955-1751-4c4b-bd2d-a7d83c375edf}</t>
  </si>
  <si>
    <t>SO 01</t>
  </si>
  <si>
    <t>Opěrná stěna, skládka zeminy</t>
  </si>
  <si>
    <t>{231579c9-f6c7-4ae7-b9e9-2c4db0c61154}</t>
  </si>
  <si>
    <t>SO 02</t>
  </si>
  <si>
    <t>Řadové garáže, dílna, sklad</t>
  </si>
  <si>
    <t>{460a0c05-7a8f-4882-a5f7-e053cddd5d16}</t>
  </si>
  <si>
    <t>SO 02-1</t>
  </si>
  <si>
    <t xml:space="preserve">  Řadové garáže, dílna, sklad - stavební část</t>
  </si>
  <si>
    <t>{af10f880-e49c-4a18-8b4c-0c158628b31b}</t>
  </si>
  <si>
    <t>SO 02-2</t>
  </si>
  <si>
    <t>Řadové garáže, dílna, sklad - silnoproud</t>
  </si>
  <si>
    <t>{04e59fcf-616d-4226-8e6e-22572c5e4c0b}</t>
  </si>
  <si>
    <t>KRYCÍ LIST SOUPISU PRACÍ</t>
  </si>
  <si>
    <t>Objekt:</t>
  </si>
  <si>
    <t>101 - Kanalizace, vodovod, plyn, ÚT, elektro</t>
  </si>
  <si>
    <t>Soupis:</t>
  </si>
  <si>
    <t>21a/2019 - D.2.02 - Přeložka kanalizace</t>
  </si>
  <si>
    <t>Filip Marek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</si>
  <si>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</si>
  <si>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</si>
  <si>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</si>
  <si>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</si>
  <si>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</si>
  <si>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</si>
  <si>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</si>
  <si>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4 -  Vodorovné konstrukce</t>
  </si>
  <si>
    <t xml:space="preserve">    8 -  Trubní vedení</t>
  </si>
  <si>
    <t xml:space="preserve">    9 -  Ostatní konstrukce a práce, bourání</t>
  </si>
  <si>
    <t xml:space="preserve">    997 -  Přesun sutě</t>
  </si>
  <si>
    <t>VRN -  Vedlejší rozpočtové náklady</t>
  </si>
  <si>
    <t xml:space="preserve">    VRN9 - 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</si>
  <si>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</si>
  <si>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</si>
  <si>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</si>
  <si>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</si>
  <si>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</si>
  <si>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</si>
  <si>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</si>
  <si>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</si>
  <si>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</si>
  <si>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</si>
  <si>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</si>
  <si>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</si>
  <si>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</si>
  <si>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</si>
  <si>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</si>
  <si>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</si>
  <si>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</si>
  <si>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</si>
  <si>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132201202</t>
  </si>
  <si>
    <t>Hloubení rýh š do 2000 mm v hornině tř. 3 objemu do 1000 m3</t>
  </si>
  <si>
    <t>m3</t>
  </si>
  <si>
    <t>CS ÚRS 2019 02</t>
  </si>
  <si>
    <t>4</t>
  </si>
  <si>
    <t>734014990</t>
  </si>
  <si>
    <t>VV</t>
  </si>
  <si>
    <t>2,25*3,12+2,25*3,03+2,25*3,34+2,25*2,28</t>
  </si>
  <si>
    <t>0,9*6,7*3,08+0,9*19*3,3+11,5*0,9*3,35</t>
  </si>
  <si>
    <t>6,7*0,9*3+12,7*0,9+2,8+0,9*5,2*3+0,9*1,5*2,2+11*0,9*2,5+6*0,3*0,9</t>
  </si>
  <si>
    <t>Součet</t>
  </si>
  <si>
    <t>138401201</t>
  </si>
  <si>
    <t>Dolamování hloubených vykopávek rýh ve vrstvě tl do 500 mm v hornině tř. 5</t>
  </si>
  <si>
    <t>677830346</t>
  </si>
  <si>
    <t>3</t>
  </si>
  <si>
    <t>138401301</t>
  </si>
  <si>
    <t>Dolamování hloubených vykopávek šachet ve vrstvě tl do 5000 mm v hornině tř. 5</t>
  </si>
  <si>
    <t>50802776</t>
  </si>
  <si>
    <t>151811131</t>
  </si>
  <si>
    <t>Osazení pažicího boxu hl výkopu do 4 m š do 1,2 m</t>
  </si>
  <si>
    <t>m2</t>
  </si>
  <si>
    <t>-209892025</t>
  </si>
  <si>
    <t>5</t>
  </si>
  <si>
    <t>151811231</t>
  </si>
  <si>
    <t>Odstranění pažicího boxu hl výkopu do 4 m š do 1,2 m</t>
  </si>
  <si>
    <t>-2012505714</t>
  </si>
  <si>
    <t>6</t>
  </si>
  <si>
    <t>161101102</t>
  </si>
  <si>
    <t>Svislé přemístění výkopku z horniny tř. 1 až 4 hl výkopu do 4 m</t>
  </si>
  <si>
    <t>1445643248</t>
  </si>
  <si>
    <t>7</t>
  </si>
  <si>
    <t>162701105</t>
  </si>
  <si>
    <t>Vodorovné přemístění do 10000 m výkopku/sypaniny z horniny tř. 1 až 4</t>
  </si>
  <si>
    <t>606632158</t>
  </si>
  <si>
    <t>PSC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</si>
  <si>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</si>
  <si>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0,7*0,9*6,7+0,7*0,9*19+11,5*0,7*0,9+0,9*6,7*0,7+12,7*0,9*0,7+5,2*0,9*0,7+1,5*0,9*0,7+11*0,9*0,7+6*0,7*0,9</t>
  </si>
  <si>
    <t>8</t>
  </si>
  <si>
    <t>162701109</t>
  </si>
  <si>
    <t>Příplatek k vodorovnému přemístění výkopku/sypaniny z horniny tř. 1 až 4 ZKD 1000 m přes 10000 m</t>
  </si>
  <si>
    <t>-1915303020</t>
  </si>
  <si>
    <t>50,589*3</t>
  </si>
  <si>
    <t>9</t>
  </si>
  <si>
    <t>171201211</t>
  </si>
  <si>
    <t>Poplatek za uložení stavebního odpadu - zeminy a kameniva na skládce</t>
  </si>
  <si>
    <t>t</t>
  </si>
  <si>
    <t>1286630409</t>
  </si>
  <si>
    <t xml:space="preserve">Poznámka k souboru cen:
1. Ceny uvedené v souboru cen lze po dohodě upravit podle místních podmínek.
</t>
  </si>
  <si>
    <t>50,589*1,85</t>
  </si>
  <si>
    <t>10</t>
  </si>
  <si>
    <t>174101101</t>
  </si>
  <si>
    <t>Zásyp jam, šachet rýh nebo kolem objektů sypaninou se zhutněním</t>
  </si>
  <si>
    <t>1177396534</t>
  </si>
  <si>
    <t>0,9*6,7*2,28+0,9*19*2,5+11,5*0,9*2,55</t>
  </si>
  <si>
    <t>6,7*0,9*2,2+12,7*0,9+2,0+0,9*5,2*2,2+0,9*1,5*1,7+11*0,9*2,0+6*0,3*0,9</t>
  </si>
  <si>
    <t>11</t>
  </si>
  <si>
    <t>175111101</t>
  </si>
  <si>
    <t>Obsypání potrubí ručně sypaninou bez prohození sítem, uloženou do 3 m</t>
  </si>
  <si>
    <t>1884411251</t>
  </si>
  <si>
    <t>(6,7+19+11,5+6,7+12,7+5,2+1,5+11+6)*0,9*0,505</t>
  </si>
  <si>
    <t>12</t>
  </si>
  <si>
    <t>M</t>
  </si>
  <si>
    <t>58337331</t>
  </si>
  <si>
    <t>štěrkopísek frakce 0/22</t>
  </si>
  <si>
    <t>-1760425268</t>
  </si>
  <si>
    <t xml:space="preserve"> Svislé a kompletní konstrukce</t>
  </si>
  <si>
    <t>13</t>
  </si>
  <si>
    <t>358315114</t>
  </si>
  <si>
    <t>Bourání šachty, stoky kompletní nebo otvorů z prostého betonu plochy do 4 m2</t>
  </si>
  <si>
    <t>-1316835011</t>
  </si>
  <si>
    <t xml:space="preserve"> Vodorovné konstrukce</t>
  </si>
  <si>
    <t>14</t>
  </si>
  <si>
    <t>451573111</t>
  </si>
  <si>
    <t>Lože pod potrubí otevřený výkop ze štěrkopísku</t>
  </si>
  <si>
    <t>1842116292</t>
  </si>
  <si>
    <t>(6,7+19+11,5+6,7+12,7+5,2+1,5+11+6)*0,9*0,1</t>
  </si>
  <si>
    <t>452312131</t>
  </si>
  <si>
    <t>Sedlové lože z betonu prostého tř. C 12/15 otevřený výkop</t>
  </si>
  <si>
    <t>-103974551</t>
  </si>
  <si>
    <t>(6,7+19+11,5+6,7+12,7+5,2+1,5+11+6)*0,9*0,195</t>
  </si>
  <si>
    <t xml:space="preserve"> Trubní vedení</t>
  </si>
  <si>
    <t>16</t>
  </si>
  <si>
    <t>831312121</t>
  </si>
  <si>
    <t>Montáž potrubí z trub kameninových hrdlových s integrovaným těsněním výkop sklon do 20 % DN 150</t>
  </si>
  <si>
    <t>m</t>
  </si>
  <si>
    <t>1489634405</t>
  </si>
  <si>
    <t>17</t>
  </si>
  <si>
    <t>59710675</t>
  </si>
  <si>
    <t>trouba kameninová glazovaná DN 150mm L1,50m spojovací systém F</t>
  </si>
  <si>
    <t>1973997363</t>
  </si>
  <si>
    <t>18</t>
  </si>
  <si>
    <t>831312121vl1</t>
  </si>
  <si>
    <t>Napojení navrtávkou na stávající kanalizaci BE 300/KT 150, vysazení odbočky</t>
  </si>
  <si>
    <t>kus</t>
  </si>
  <si>
    <t>358110395</t>
  </si>
  <si>
    <t>19</t>
  </si>
  <si>
    <t>831352121</t>
  </si>
  <si>
    <t>Montáž potrubí z trub kameninových hrdlových s integrovaným těsněním výkop sklon do 20 % DN 200</t>
  </si>
  <si>
    <t>-1612219616</t>
  </si>
  <si>
    <t>20</t>
  </si>
  <si>
    <t>59710703</t>
  </si>
  <si>
    <t>trouba kameninová glazovaná pouze uvnitř DN 200mm L2,50m spojovací systém F,C Třida 160</t>
  </si>
  <si>
    <t>-176804668</t>
  </si>
  <si>
    <t>831372121</t>
  </si>
  <si>
    <t>Montáž potrubí z trub kameninových hrdlových s integrovaným těsněním výkop sklon do 20 % DN 300</t>
  </si>
  <si>
    <t>921686882</t>
  </si>
  <si>
    <t>22</t>
  </si>
  <si>
    <t>59710711</t>
  </si>
  <si>
    <t>trouba kameninová glazovaná DN 300mm L2,50m spojovací systém C Třída 160</t>
  </si>
  <si>
    <t>2083642277</t>
  </si>
  <si>
    <t>23</t>
  </si>
  <si>
    <t>837311221</t>
  </si>
  <si>
    <t>Montáž kameninových tvarovek odbočných s integrovaným těsněním otevřený výkop DN 150</t>
  </si>
  <si>
    <t>-1447455809</t>
  </si>
  <si>
    <t>24</t>
  </si>
  <si>
    <t>59711538</t>
  </si>
  <si>
    <t>odbočka kameninová glazovaná jednoduchá šikmá DN 150/125 pryžové těsnění (spojovací systém F/F)L 400mm</t>
  </si>
  <si>
    <t>-1201046103</t>
  </si>
  <si>
    <t>25</t>
  </si>
  <si>
    <t>837311221vl</t>
  </si>
  <si>
    <t>Montáž kameninových tvarovek -koleno s integrovaným těsněním otevřený výkop DN 150</t>
  </si>
  <si>
    <t>1978668601</t>
  </si>
  <si>
    <t>26</t>
  </si>
  <si>
    <t>59710984</t>
  </si>
  <si>
    <t>koleno kameninové glazované DN 150 45° spojovací systém F</t>
  </si>
  <si>
    <t>-786186769</t>
  </si>
  <si>
    <t>27</t>
  </si>
  <si>
    <t>837351221</t>
  </si>
  <si>
    <t>Montáž kameninových tvarovek odbočných s integrovaným těsněním otevřený výkop DN 200</t>
  </si>
  <si>
    <t>1926455970</t>
  </si>
  <si>
    <t>28</t>
  </si>
  <si>
    <t>59711760</t>
  </si>
  <si>
    <t>odbočka kameninová glazovaná jednoduchá kolmá DN 200/150 L50cm spojovací systém C/F tř.160/-</t>
  </si>
  <si>
    <t>-1377403155</t>
  </si>
  <si>
    <t>29</t>
  </si>
  <si>
    <t>837371221</t>
  </si>
  <si>
    <t>Montáž kameninových tvarovek odbočných s integrovaným těsněním otevřený výkop DN 300</t>
  </si>
  <si>
    <t>-1000032756</t>
  </si>
  <si>
    <t>30</t>
  </si>
  <si>
    <t>59711770</t>
  </si>
  <si>
    <t>odbočka kameninová glazovaná jednoduchá kolmá DN 300/150 L50cm spojovací systém C/F tř.160/-</t>
  </si>
  <si>
    <t>-431484373</t>
  </si>
  <si>
    <t>31</t>
  </si>
  <si>
    <t>871270310</t>
  </si>
  <si>
    <t>Montáž kanalizačního potrubí hladkého plnostěnného SN 10 z polypropylenu DN 125</t>
  </si>
  <si>
    <t>753716331</t>
  </si>
  <si>
    <t>32</t>
  </si>
  <si>
    <t>28617002</t>
  </si>
  <si>
    <t>trubka kanalizační PP plnostěnná třívrstvá DN 125x1000 mm SN 10</t>
  </si>
  <si>
    <t>1282915914</t>
  </si>
  <si>
    <t>33</t>
  </si>
  <si>
    <t>871310310</t>
  </si>
  <si>
    <t>Montáž kanalizačního potrubí hladkého plnostěnného SN 10 z polypropylenu DN 150</t>
  </si>
  <si>
    <t>-808577420</t>
  </si>
  <si>
    <t>34</t>
  </si>
  <si>
    <t>28617003</t>
  </si>
  <si>
    <t>trubka kanalizační PP plnostěnná třívrstvá DN 150x1000 mm SN 10</t>
  </si>
  <si>
    <t>1764221538</t>
  </si>
  <si>
    <t>35</t>
  </si>
  <si>
    <t>877265271</t>
  </si>
  <si>
    <t>Montáž lapače střešních splavenin</t>
  </si>
  <si>
    <t>1271281666</t>
  </si>
  <si>
    <t>36</t>
  </si>
  <si>
    <t>55244101</t>
  </si>
  <si>
    <t>lapač litinový střešních splavenin DN 125</t>
  </si>
  <si>
    <t>-2030123988</t>
  </si>
  <si>
    <t>37</t>
  </si>
  <si>
    <t>877270310</t>
  </si>
  <si>
    <t>Montáž kolen na kanalizačním potrubí z PP trub hladkých plnostěnných DN 125</t>
  </si>
  <si>
    <t>-1338113131</t>
  </si>
  <si>
    <t>38</t>
  </si>
  <si>
    <t>28617181</t>
  </si>
  <si>
    <t>koleno kanalizační PP SN 16 45 ° DN 125</t>
  </si>
  <si>
    <t>-161665864</t>
  </si>
  <si>
    <t>39</t>
  </si>
  <si>
    <t>894411221</t>
  </si>
  <si>
    <t>Zřízení šachet kanalizačních z betonových dílců na potrubí DN nad 200 do 300 dno kamenina</t>
  </si>
  <si>
    <t>1569741673</t>
  </si>
  <si>
    <t>40</t>
  </si>
  <si>
    <t>59224052vl1</t>
  </si>
  <si>
    <t>skruž pro kanalizační šachty TBS-Q.1 100/100</t>
  </si>
  <si>
    <t>225612584</t>
  </si>
  <si>
    <t>41</t>
  </si>
  <si>
    <t>59224050VL2</t>
  </si>
  <si>
    <t>skruž pro kanalizační šachty TBS-Q.1 100/25</t>
  </si>
  <si>
    <t>-1454083281</t>
  </si>
  <si>
    <t>42</t>
  </si>
  <si>
    <t>59224051vl3</t>
  </si>
  <si>
    <t>skruž pro kanalizační šachty TBS-Q.1 100/50</t>
  </si>
  <si>
    <t>-1175920900</t>
  </si>
  <si>
    <t>43</t>
  </si>
  <si>
    <t>59224167vl1</t>
  </si>
  <si>
    <t>šachtový kónus TBR-Q.1 100-63/58</t>
  </si>
  <si>
    <t>1578187071</t>
  </si>
  <si>
    <t>44</t>
  </si>
  <si>
    <t>59224044vl</t>
  </si>
  <si>
    <t xml:space="preserve">dno betonové šachtové TBZ-Q.1 100/100 </t>
  </si>
  <si>
    <t>-2028884813</t>
  </si>
  <si>
    <t>45</t>
  </si>
  <si>
    <t>56230615vl</t>
  </si>
  <si>
    <t>těsnění pro DN1000</t>
  </si>
  <si>
    <t>-1594554532</t>
  </si>
  <si>
    <t>46</t>
  </si>
  <si>
    <t>59224011vl</t>
  </si>
  <si>
    <t>prstenec betonový vyrovnávací TBW-Q.1 63/6</t>
  </si>
  <si>
    <t>799017933</t>
  </si>
  <si>
    <t>47</t>
  </si>
  <si>
    <t>59224176vl</t>
  </si>
  <si>
    <t>prstenec betonový vyrovnávací TBW-Q.1 63/8</t>
  </si>
  <si>
    <t>2019923434</t>
  </si>
  <si>
    <t>48</t>
  </si>
  <si>
    <t>59224012VL</t>
  </si>
  <si>
    <t>prstenec betonový vyrovnávací TBW-Q.1 63/10</t>
  </si>
  <si>
    <t>317849444</t>
  </si>
  <si>
    <t>49</t>
  </si>
  <si>
    <t>59224011vl1</t>
  </si>
  <si>
    <t>prstenec betonový vyrovnávací TBW-Q.1 63/12</t>
  </si>
  <si>
    <t>-717474591</t>
  </si>
  <si>
    <t>50</t>
  </si>
  <si>
    <t>899102113</t>
  </si>
  <si>
    <t>Osazení poklopů litinových nebo ocelových bez rámů nad 50 kg do 100 kg</t>
  </si>
  <si>
    <t>1881636266</t>
  </si>
  <si>
    <t>51</t>
  </si>
  <si>
    <t>55242320</t>
  </si>
  <si>
    <t>mříž vtoková litinová plochá 500x500mm</t>
  </si>
  <si>
    <t>1049528402</t>
  </si>
  <si>
    <t>52</t>
  </si>
  <si>
    <t>899102211</t>
  </si>
  <si>
    <t>Demontáž poklopů litinových nebo ocelových včetně rámů hmotnosti přes 50 do 100 kg</t>
  </si>
  <si>
    <t>1816446875</t>
  </si>
  <si>
    <t>53</t>
  </si>
  <si>
    <t>899104112</t>
  </si>
  <si>
    <t>Osazení poklopů litinových nebo ocelových včetně rámů pro třídu zatížení D400, E600</t>
  </si>
  <si>
    <t>678625984</t>
  </si>
  <si>
    <t>54</t>
  </si>
  <si>
    <t>28611546</t>
  </si>
  <si>
    <t>přechod kanalizační PVC na kameninové hrdlo DN 160</t>
  </si>
  <si>
    <t>1008748452</t>
  </si>
  <si>
    <t>55</t>
  </si>
  <si>
    <t>28611528</t>
  </si>
  <si>
    <t>přechod kanalizační KG kamenina-plast DN 160</t>
  </si>
  <si>
    <t>-2073866466</t>
  </si>
  <si>
    <t>56</t>
  </si>
  <si>
    <t>28661935vl</t>
  </si>
  <si>
    <t>poklop šachtový litinový EUROPA8 D400 KDM81B</t>
  </si>
  <si>
    <t>-1679511352</t>
  </si>
  <si>
    <t>57</t>
  </si>
  <si>
    <t>895941111</t>
  </si>
  <si>
    <t>Zřízení vpusti kanalizační uliční z betonových dílců typ UV-50 normální</t>
  </si>
  <si>
    <t>530447427</t>
  </si>
  <si>
    <t>58</t>
  </si>
  <si>
    <t>59223820</t>
  </si>
  <si>
    <t>vpusť betonová uliční /skruž/ 29x50x5 cm</t>
  </si>
  <si>
    <t>-1709623044</t>
  </si>
  <si>
    <t>59</t>
  </si>
  <si>
    <t>59223824</t>
  </si>
  <si>
    <t>vpusť betonová uliční /skruž/ 59x50x5 cm</t>
  </si>
  <si>
    <t>945814276</t>
  </si>
  <si>
    <t>60</t>
  </si>
  <si>
    <t>59223823vl</t>
  </si>
  <si>
    <t>vpusť betonová uliční dno Di=500mm,h=525mm, t=65mm, s kalištěm, beton C40/50</t>
  </si>
  <si>
    <t>2032634917</t>
  </si>
  <si>
    <t>61</t>
  </si>
  <si>
    <t>59223823vl´1</t>
  </si>
  <si>
    <t>skruž betonová uliční vpusti, se sifonem 150mm PVC, kruhová, l=645mm, d=500mm</t>
  </si>
  <si>
    <t>-1821919733</t>
  </si>
  <si>
    <t>62</t>
  </si>
  <si>
    <t>59223823vl2</t>
  </si>
  <si>
    <t xml:space="preserve">horní díl uliční vpusti pro čtvercový poklop DN500, síla stěny 65mm, h=190mm,beton C 40/50, XA1 </t>
  </si>
  <si>
    <t>-34835720</t>
  </si>
  <si>
    <t>63</t>
  </si>
  <si>
    <t>899202211</t>
  </si>
  <si>
    <t>Demontáž mříží litinových včetně rámů hmotnosti přes 50 do 100 kg</t>
  </si>
  <si>
    <t>-1546752672</t>
  </si>
  <si>
    <t xml:space="preserve"> Ostatní konstrukce a práce, bourání</t>
  </si>
  <si>
    <t>64</t>
  </si>
  <si>
    <t>919735112</t>
  </si>
  <si>
    <t>Řezání stávajícího živičného krytu hl do 100 mm</t>
  </si>
  <si>
    <t>-1121956314</t>
  </si>
  <si>
    <t>997</t>
  </si>
  <si>
    <t xml:space="preserve"> Přesun sutě</t>
  </si>
  <si>
    <t>65</t>
  </si>
  <si>
    <t>997013501</t>
  </si>
  <si>
    <t>Odvoz suti a vybouraných hmot na skládku nebo meziskládku do 1 km se složením</t>
  </si>
  <si>
    <t>-1346798397</t>
  </si>
  <si>
    <t>66</t>
  </si>
  <si>
    <t>997013801</t>
  </si>
  <si>
    <t>Poplatek za uložení na skládce (skládkovné) stavebního odpadu betonového kód odpadu 170 101</t>
  </si>
  <si>
    <t>-1256664799</t>
  </si>
  <si>
    <t>67</t>
  </si>
  <si>
    <t>997223855vl</t>
  </si>
  <si>
    <t>Poplatek za uložení na skládce (skládkovné) zeminy a kameniva kód odpadu 170 504</t>
  </si>
  <si>
    <t>1261151519</t>
  </si>
  <si>
    <t>VRN</t>
  </si>
  <si>
    <t xml:space="preserve"> Vedlejší rozpočtové náklady</t>
  </si>
  <si>
    <t>VRN9</t>
  </si>
  <si>
    <t xml:space="preserve"> Ostatní náklady</t>
  </si>
  <si>
    <t>68</t>
  </si>
  <si>
    <t>043002000r2</t>
  </si>
  <si>
    <t>Zkouška rozvodů kanalizace vodou vč. šachet, protokol</t>
  </si>
  <si>
    <t>soubor</t>
  </si>
  <si>
    <t>1024</t>
  </si>
  <si>
    <t>952760979</t>
  </si>
  <si>
    <t>69</t>
  </si>
  <si>
    <t>359901211x</t>
  </si>
  <si>
    <t>Monitoring stok (kamerový systém) jakékoli výšky nová kanalizace</t>
  </si>
  <si>
    <t>493821415</t>
  </si>
  <si>
    <t xml:space="preserve">Poznámka k souboru cen:
1. V ceně jsou započteny náklady na zhotovení záznamu o prohlídce a protokolu prohlídky.
</t>
  </si>
  <si>
    <t>32+11+38</t>
  </si>
  <si>
    <t>21b/2019 - D.1.02.4.1 Úprava NTL rozvodu plynu, vnitřní rozvod plynu</t>
  </si>
  <si>
    <t>Vodárenská akciová společnost a.s.</t>
  </si>
  <si>
    <t>PSV -  Práce a dodávky PSV</t>
  </si>
  <si>
    <t xml:space="preserve">    723 -  Zdravotechnika - vnitřní plynovod</t>
  </si>
  <si>
    <t xml:space="preserve">    783 -  Dokončovací práce - nátěry</t>
  </si>
  <si>
    <t>132201201</t>
  </si>
  <si>
    <t>Hloubení rýh š do 2000 mm v hornině tř. 3 objemu do 100 m3</t>
  </si>
  <si>
    <t>-1637817804</t>
  </si>
  <si>
    <t>29*1,1*0,8</t>
  </si>
  <si>
    <t>161101101</t>
  </si>
  <si>
    <t>Svislé přemístění výkopku z horniny tř. 1 až 4 hl výkopu do 2,5 m</t>
  </si>
  <si>
    <t>1945581877</t>
  </si>
  <si>
    <t>766236979</t>
  </si>
  <si>
    <t>43021687</t>
  </si>
  <si>
    <t>8,13*3</t>
  </si>
  <si>
    <t>1056761610</t>
  </si>
  <si>
    <t>8,16*1,85</t>
  </si>
  <si>
    <t>1992191445</t>
  </si>
  <si>
    <t>29*0,8*0,6</t>
  </si>
  <si>
    <t>-1299540670</t>
  </si>
  <si>
    <t>0,8*0,3*29</t>
  </si>
  <si>
    <t>167293086</t>
  </si>
  <si>
    <t>-1228134590</t>
  </si>
  <si>
    <t>0,1*0,8*29</t>
  </si>
  <si>
    <t>899721111</t>
  </si>
  <si>
    <t>Signalizační vodič na potrubí DN do 150 mm</t>
  </si>
  <si>
    <t>237996164</t>
  </si>
  <si>
    <t>29+1,5*2</t>
  </si>
  <si>
    <t>899722113</t>
  </si>
  <si>
    <t>Krytí potrubí z plastů výstražnou fólií z PVC 34cm</t>
  </si>
  <si>
    <t>-315240274</t>
  </si>
  <si>
    <t>-901554277</t>
  </si>
  <si>
    <t>PSV</t>
  </si>
  <si>
    <t xml:space="preserve"> Práce a dodávky PSV</t>
  </si>
  <si>
    <t>723</t>
  </si>
  <si>
    <t xml:space="preserve"> Zdravotechnika - vnitřní plynovod</t>
  </si>
  <si>
    <t>38822274VL1</t>
  </si>
  <si>
    <t>plynoměr pilíř DROKOS včetně základu dle P.D.</t>
  </si>
  <si>
    <t>803070517</t>
  </si>
  <si>
    <t>723111204</t>
  </si>
  <si>
    <t>Potrubí ocelové závitové černé bezešvé svařované běžné DN 25</t>
  </si>
  <si>
    <t>1326770180</t>
  </si>
  <si>
    <t>723111205</t>
  </si>
  <si>
    <t>Potrubí ocelové závitové černé bezešvé svařované běžné DN 32</t>
  </si>
  <si>
    <t>-1323428693</t>
  </si>
  <si>
    <t>723120805</t>
  </si>
  <si>
    <t>Demontáž potrubí ocelové závitové svařované do DN 50</t>
  </si>
  <si>
    <t>528331486</t>
  </si>
  <si>
    <t>723150367</t>
  </si>
  <si>
    <t>Chránička D 57x2,9 mm</t>
  </si>
  <si>
    <t>350307513</t>
  </si>
  <si>
    <t>723160206</t>
  </si>
  <si>
    <t>Přípojka k plynoměru spojované na závit bez ochozu G 6/4</t>
  </si>
  <si>
    <t>-797439531</t>
  </si>
  <si>
    <t>723160336</t>
  </si>
  <si>
    <t>Rozpěrka přípojek plynoměru G 6/4</t>
  </si>
  <si>
    <t>-488110847</t>
  </si>
  <si>
    <t>723170116</t>
  </si>
  <si>
    <t>Potrubí plynové plastové Pe 100, PN 0,4 MPa, D 50 x 4,6 mm spojované elektrotvarovkami</t>
  </si>
  <si>
    <t>2056743857</t>
  </si>
  <si>
    <t>723170128vl1</t>
  </si>
  <si>
    <t>dopojení nového potrubí plynové plastové Pe 100, PN 0,1 MPa, D 50 x 4,6 mm na stávající (nový rozvod d90)</t>
  </si>
  <si>
    <t>-696663143</t>
  </si>
  <si>
    <t>723170128vl1.1</t>
  </si>
  <si>
    <t>dopojení nového potrubí plynové plastové Pe 100, PN 0,1 MPa, D 90 x 5,2 mm na stávající</t>
  </si>
  <si>
    <t>-373398818</t>
  </si>
  <si>
    <t>723170128vl2</t>
  </si>
  <si>
    <t>přerušení plynového potrubí Pe 100, PN 0,1 MPa, D 90 x 5,2 mm a osazení podružného plynoměru</t>
  </si>
  <si>
    <t>534557690</t>
  </si>
  <si>
    <t>723231163</t>
  </si>
  <si>
    <t>Kohout kulový přímý G 3/4 PN 42 do 185°C plnoprůtokový vnitřní závit těžká řada</t>
  </si>
  <si>
    <t>-365642862</t>
  </si>
  <si>
    <t>723231165</t>
  </si>
  <si>
    <t>Kohout kulový přímý G 1 1/4 PN 42 do 185°C plnoprůtokový vnitřní závit těžká řada</t>
  </si>
  <si>
    <t>-734640540</t>
  </si>
  <si>
    <t>723231165.1</t>
  </si>
  <si>
    <t>1779950781</t>
  </si>
  <si>
    <t>723261913</t>
  </si>
  <si>
    <t>Montáž plynoměrů G-10 maximální průtok 16 m3/hod.</t>
  </si>
  <si>
    <t>2121235171</t>
  </si>
  <si>
    <t>38822274</t>
  </si>
  <si>
    <t>plynoměr membránový Qmax 16 m3/h, PN 0,05 MPa, DN 40</t>
  </si>
  <si>
    <t>117417715</t>
  </si>
  <si>
    <t>998723101</t>
  </si>
  <si>
    <t>Přesun hmot tonážní pro vnitřní plynovod v objektech v do 6 m</t>
  </si>
  <si>
    <t>1435833583</t>
  </si>
  <si>
    <t>783</t>
  </si>
  <si>
    <t xml:space="preserve"> Dokončovací práce - nátěry</t>
  </si>
  <si>
    <t>783601715</t>
  </si>
  <si>
    <t>Odmaštění ředidlovým odmašťovačem potrubí DN do 50 mm</t>
  </si>
  <si>
    <t>294596069</t>
  </si>
  <si>
    <t>783614653</t>
  </si>
  <si>
    <t>Základní antikorozní jednonásobný syntetický samozákladující potrubí DN do 50 mm</t>
  </si>
  <si>
    <t>181167814</t>
  </si>
  <si>
    <t>783617611</t>
  </si>
  <si>
    <t>Krycí dvojnásobný syntetický nátěr potrubí DN do 50 mm</t>
  </si>
  <si>
    <t>-123339070</t>
  </si>
  <si>
    <t>044002000</t>
  </si>
  <si>
    <t>Revize plynového rozvodu,spalinové cesty,spotřebičů</t>
  </si>
  <si>
    <t>-844646706</t>
  </si>
  <si>
    <t>050001000r2</t>
  </si>
  <si>
    <t xml:space="preserve">Odstavení, vypuštění, napuštění , odvzdušnění </t>
  </si>
  <si>
    <t>430833170</t>
  </si>
  <si>
    <t>21c/2019 - D.1.02.4.2  Vodovodní přípojka,vnitřní rozvod vody a kanalizace</t>
  </si>
  <si>
    <t xml:space="preserve">    721 -  Zdravotechnika - vnitřní kanalizace</t>
  </si>
  <si>
    <t xml:space="preserve">    722 -  Zdravotechnika - vnitřní vodovod</t>
  </si>
  <si>
    <t xml:space="preserve">    725 -  Zdravotechnika - zařizovací předměty</t>
  </si>
  <si>
    <t>M -  Práce a dodávky M</t>
  </si>
  <si>
    <t xml:space="preserve">    23-M -  Montáže potrubí</t>
  </si>
  <si>
    <t>131201201</t>
  </si>
  <si>
    <t>Hloubení jam zapažených v hornině tř. 3 objemu do 100 m3</t>
  </si>
  <si>
    <t>1145964557</t>
  </si>
  <si>
    <t>(1,5*1,5*1,5)*2</t>
  </si>
  <si>
    <t>1555464723</t>
  </si>
  <si>
    <t>0,85*1,5*22,6+0,8*1,5*30</t>
  </si>
  <si>
    <t>1317938103</t>
  </si>
  <si>
    <t>1634784097</t>
  </si>
  <si>
    <t>1804509844</t>
  </si>
  <si>
    <t>21,2*3</t>
  </si>
  <si>
    <t>1450031158</t>
  </si>
  <si>
    <t>21,2*1,85</t>
  </si>
  <si>
    <t>1919240657</t>
  </si>
  <si>
    <t>0,8*30*1,0+0,85*22,6*0,9</t>
  </si>
  <si>
    <t>1689285026</t>
  </si>
  <si>
    <t>0,8*30*0,35+0,85*22,6*0,4</t>
  </si>
  <si>
    <t>-1446905696</t>
  </si>
  <si>
    <t>452584057</t>
  </si>
  <si>
    <t>22,6*0,85*0,1+30*0,8*0,1</t>
  </si>
  <si>
    <t>871161211</t>
  </si>
  <si>
    <t>Montáž potrubí z PE100 SDR 11 otevřený výkop svařovaných elektrotvarovkou D 32 x 3,0 mm</t>
  </si>
  <si>
    <t>2001947034</t>
  </si>
  <si>
    <t>28613595.WVN</t>
  </si>
  <si>
    <t>PE 100 voda SDR11 DL 32x3,0 12m</t>
  </si>
  <si>
    <t>773269442</t>
  </si>
  <si>
    <t>871241211</t>
  </si>
  <si>
    <t>Montáž potrubí z PE100 SDR 11 otevřený výkop svařovaných elektrotvarovkou D 90 x 8,2 mm</t>
  </si>
  <si>
    <t>-1721320064</t>
  </si>
  <si>
    <t>28613600.WVN</t>
  </si>
  <si>
    <t>potrubí dvouvrstvé PE100 s 10% signalizační vrstvou, SDR 11, 90x8,2. L=12m</t>
  </si>
  <si>
    <t>273754661</t>
  </si>
  <si>
    <t>877161113</t>
  </si>
  <si>
    <t>Montáž elektro T-kusů na vodovodním potrubí z PE trub d 32</t>
  </si>
  <si>
    <t>1045265097</t>
  </si>
  <si>
    <t>28615011.WVN</t>
  </si>
  <si>
    <t>Elektro T-kus rovnoramenný 32</t>
  </si>
  <si>
    <t>250126717</t>
  </si>
  <si>
    <t>877241101</t>
  </si>
  <si>
    <t>Montáž elektrospojek na vodovodním potrubí z PE trub d 90</t>
  </si>
  <si>
    <t>2003409140</t>
  </si>
  <si>
    <t>28653024.WVN</t>
  </si>
  <si>
    <t>Elektrospojka PE100 SDR11 90</t>
  </si>
  <si>
    <t>1918270703</t>
  </si>
  <si>
    <t>42221303VL3</t>
  </si>
  <si>
    <t>Lemový nákružek PE100 SDR11 d90 + otočná příruba DN80/d90</t>
  </si>
  <si>
    <t>520595485</t>
  </si>
  <si>
    <t>877241126</t>
  </si>
  <si>
    <t>Montáž elektro navrtávacích T-kusů ventil a 360° otočná odbočka na vodovodním potrubí z PE trub d 90/32</t>
  </si>
  <si>
    <t>590794275</t>
  </si>
  <si>
    <t>28614074vl</t>
  </si>
  <si>
    <t>Navrtávací T-kus s ventilem 90-32 včetně spodního třmenu, prodlouženého vstupního hrdla TITAN-METALPAST</t>
  </si>
  <si>
    <t>375805709</t>
  </si>
  <si>
    <t>891241112</t>
  </si>
  <si>
    <t>Montáž vodovodních šoupátek otevřený výkop DN 80</t>
  </si>
  <si>
    <t>-1753775389</t>
  </si>
  <si>
    <t>42221303.AVK</t>
  </si>
  <si>
    <t>šoupátko pitná voda AVK, GGG50 F4, PN10/16 DN 80 x 180 mm</t>
  </si>
  <si>
    <t>-1358836435</t>
  </si>
  <si>
    <t>891241112vl1</t>
  </si>
  <si>
    <t>Montáž vodovodních spojek WAGA s přírubou</t>
  </si>
  <si>
    <t>-1058275565</t>
  </si>
  <si>
    <t>42221303VL1</t>
  </si>
  <si>
    <t>WAGA spojka s přírubou, MULTI/JOINT vištěná proti tahu DN80</t>
  </si>
  <si>
    <t>1728206472</t>
  </si>
  <si>
    <t>42221303VL2</t>
  </si>
  <si>
    <t>Tvarovka z tvárné litiny T-KUS přírubový PN10 DN80/DN80</t>
  </si>
  <si>
    <t>-1540799178</t>
  </si>
  <si>
    <t>42221303VL4</t>
  </si>
  <si>
    <t>ISO spojka 32-32 HAWLE</t>
  </si>
  <si>
    <t>-961674030</t>
  </si>
  <si>
    <t>42221303VL5</t>
  </si>
  <si>
    <t xml:space="preserve">trubní fitinka ISO- koleno 90° d32-ISO d32/1" z GGG400 - HAWLE </t>
  </si>
  <si>
    <t>-1756250319</t>
  </si>
  <si>
    <t>891241811</t>
  </si>
  <si>
    <t>Demontáž vodovodních šoupátek otevřený výkop DN 80</t>
  </si>
  <si>
    <t>-1307040246</t>
  </si>
  <si>
    <t>891241811vl1</t>
  </si>
  <si>
    <t>Demontáž podzemních hydrantů otevřený výkop DN 80</t>
  </si>
  <si>
    <t>30922605</t>
  </si>
  <si>
    <t>891247111</t>
  </si>
  <si>
    <t>Montáž hydrantů podzemních DN 80</t>
  </si>
  <si>
    <t>104215938</t>
  </si>
  <si>
    <t>42291352</t>
  </si>
  <si>
    <t>poklop litinový šoupátkový pro zemní soupravy osazení do terénu a do vozovky</t>
  </si>
  <si>
    <t>-1518036917</t>
  </si>
  <si>
    <t>42291073</t>
  </si>
  <si>
    <t>souprava zemní pro šoupátka DN 65-80mm Rd 1,5 m</t>
  </si>
  <si>
    <t>629169348</t>
  </si>
  <si>
    <t>42291054</t>
  </si>
  <si>
    <t>souprava zemní pro navrtávací pas se šoupátkem Rd 2,0 m</t>
  </si>
  <si>
    <t>-212686134</t>
  </si>
  <si>
    <t>1726211645</t>
  </si>
  <si>
    <t>52,6+1,5*4</t>
  </si>
  <si>
    <t>-1357206736</t>
  </si>
  <si>
    <t>899914111vl1</t>
  </si>
  <si>
    <t>Montáž PE chráničky</t>
  </si>
  <si>
    <t>638922358</t>
  </si>
  <si>
    <t>28613126</t>
  </si>
  <si>
    <t>potrubí vodovodní PE100 PN 10 SDR17 6m 100m 50x3,0mm</t>
  </si>
  <si>
    <t>-1718541709</t>
  </si>
  <si>
    <t>28613558</t>
  </si>
  <si>
    <t xml:space="preserve">potrubí PE100, SDR11, 125x11,4 </t>
  </si>
  <si>
    <t>428440545</t>
  </si>
  <si>
    <t>892233122</t>
  </si>
  <si>
    <t>Proplach a dezinfekce vodovodního potrubí DN od 40 do 70</t>
  </si>
  <si>
    <t>-1017633055</t>
  </si>
  <si>
    <t>892273122</t>
  </si>
  <si>
    <t>Proplach a dezinfekce vodovodního potrubí DN od 80 do 125</t>
  </si>
  <si>
    <t>-591944964</t>
  </si>
  <si>
    <t>721</t>
  </si>
  <si>
    <t xml:space="preserve"> Zdravotechnika - vnitřní kanalizace</t>
  </si>
  <si>
    <t>721173401.OSM</t>
  </si>
  <si>
    <t>Potrubí kanalizační plastové svodné systém KG DN 110</t>
  </si>
  <si>
    <t>-614021757</t>
  </si>
  <si>
    <t>721174042.OSM</t>
  </si>
  <si>
    <t>Potrubí kanalizační z PP připojovací systém HT DN 40</t>
  </si>
  <si>
    <t>-745574149</t>
  </si>
  <si>
    <t>721226511</t>
  </si>
  <si>
    <t>Zápachová uzávěrka podomítková pro pračku a myčku DN 40</t>
  </si>
  <si>
    <t>-450333941</t>
  </si>
  <si>
    <t>998721101</t>
  </si>
  <si>
    <t>Přesun hmot tonážní pro vnitřní kanalizace v objektech v do 6 m</t>
  </si>
  <si>
    <t>-1429524029</t>
  </si>
  <si>
    <t>722</t>
  </si>
  <si>
    <t xml:space="preserve"> Zdravotechnika - vnitřní vodovod</t>
  </si>
  <si>
    <t>722130231</t>
  </si>
  <si>
    <t>Potrubí vodovodní ocelové závitové pozinkované svařované běžné DN 15</t>
  </si>
  <si>
    <t>576143644</t>
  </si>
  <si>
    <t>722130233</t>
  </si>
  <si>
    <t>Potrubí vodovodní ocelové závitové pozinkované svařované běžné DN 25</t>
  </si>
  <si>
    <t>1105469140</t>
  </si>
  <si>
    <t>722181211</t>
  </si>
  <si>
    <t>Ochrana vodovodního potrubí přilepenými termoizolačními trubicemi z PE tl do 6 mm DN do 22 mm</t>
  </si>
  <si>
    <t>1456648852</t>
  </si>
  <si>
    <t>722181212</t>
  </si>
  <si>
    <t>Ochrana vodovodního potrubí přilepenými termoizolačními trubicemi z PE tl do 6 mm DN do 32 mm</t>
  </si>
  <si>
    <t>165228228</t>
  </si>
  <si>
    <t>722239103</t>
  </si>
  <si>
    <t>Montáž armatur vodovodních se dvěma závity G 1</t>
  </si>
  <si>
    <t>1784726710</t>
  </si>
  <si>
    <t>55111230</t>
  </si>
  <si>
    <t>přímý kulový ventil VNITŘNÍ /VNITŘNÍ 1" s motýlkem typ CIM 14,   4 CIM 14 1" , ATJ special s.r.o.</t>
  </si>
  <si>
    <t>546166966</t>
  </si>
  <si>
    <t>55111962</t>
  </si>
  <si>
    <t>ventil tlakový redukční se šroubením mosaz PN 6 do 25°C s manometrem 1"</t>
  </si>
  <si>
    <t>401420004</t>
  </si>
  <si>
    <t>722250133</t>
  </si>
  <si>
    <t>Hydrantový systém s tvarově stálou hadicí D 25 x 30 m celoplechový</t>
  </si>
  <si>
    <t>1555016930</t>
  </si>
  <si>
    <t>998722101</t>
  </si>
  <si>
    <t>Přesun hmot tonážní pro vnitřní vodovod v objektech v do 6 m</t>
  </si>
  <si>
    <t>184808099</t>
  </si>
  <si>
    <t>725</t>
  </si>
  <si>
    <t xml:space="preserve"> Zdravotechnika - zařizovací předměty</t>
  </si>
  <si>
    <t>725211603</t>
  </si>
  <si>
    <t>Umyvadlo keramické připevněné na stěnu šrouby bílé bez krytu na sifon 600 mm</t>
  </si>
  <si>
    <t>-1211761822</t>
  </si>
  <si>
    <t>725800995r1</t>
  </si>
  <si>
    <t>montáž sifonu umyvadla</t>
  </si>
  <si>
    <t>-2024779024</t>
  </si>
  <si>
    <t>725800995r2</t>
  </si>
  <si>
    <t>sifon umyvadlový plast, s převlačnou maticí</t>
  </si>
  <si>
    <t>-122889341</t>
  </si>
  <si>
    <t>725813111</t>
  </si>
  <si>
    <t>Ventil rohový bez připojovací trubičky nebo flexi hadičky G 1/2</t>
  </si>
  <si>
    <t>-2141726346</t>
  </si>
  <si>
    <t>725819202</t>
  </si>
  <si>
    <t>Montáž ventilů nástěnných G 3/4</t>
  </si>
  <si>
    <t>1462245318</t>
  </si>
  <si>
    <t>55110158</t>
  </si>
  <si>
    <t>ventil výtokový mosazný s hadicovou přípojkou DN20 3/4"</t>
  </si>
  <si>
    <t>-1387859559</t>
  </si>
  <si>
    <t>725822611</t>
  </si>
  <si>
    <t>Baterie umyvadlová stojánková páková bez výpusti</t>
  </si>
  <si>
    <t>-923853356</t>
  </si>
  <si>
    <t>725539201</t>
  </si>
  <si>
    <t>Montáž ohřívačů zásobníkových závěsných tlakových do 15 litrů</t>
  </si>
  <si>
    <t>233713803</t>
  </si>
  <si>
    <t>54132287r1</t>
  </si>
  <si>
    <t>ohřívač vody elektrický tlakový, 10l 2kW pod umyvadlo DZ Dražice 10 IN (9,9L)</t>
  </si>
  <si>
    <t>1268472342</t>
  </si>
  <si>
    <t>998725101</t>
  </si>
  <si>
    <t>Přesun hmot tonážní pro zařizovací předměty v objektech v do 6 m</t>
  </si>
  <si>
    <t>-2093510475</t>
  </si>
  <si>
    <t xml:space="preserve"> Práce a dodávky M</t>
  </si>
  <si>
    <t>23-M</t>
  </si>
  <si>
    <t xml:space="preserve"> Montáže potrubí</t>
  </si>
  <si>
    <t>230032029</t>
  </si>
  <si>
    <t>Montáž přírubových spojů do PN 16 DN 80</t>
  </si>
  <si>
    <t>1393914236</t>
  </si>
  <si>
    <t>050001000r</t>
  </si>
  <si>
    <t>Odstavení, vypuštění, napuštění , odvzdušnění vodovodní přípojky</t>
  </si>
  <si>
    <t>-1627213344</t>
  </si>
  <si>
    <t>21d/2019 - D.1.02.4.3 Ústřední vytápění</t>
  </si>
  <si>
    <t xml:space="preserve">    731 -  Ústřední vytápění - kotelny</t>
  </si>
  <si>
    <t xml:space="preserve">    732 -  Ústřední vytápění - strojovny</t>
  </si>
  <si>
    <t xml:space="preserve">    733 -  Ústřední vytápění - rozvodné potrubí</t>
  </si>
  <si>
    <t xml:space="preserve">    734 -  Ústřední vytápění - armatury</t>
  </si>
  <si>
    <t xml:space="preserve">    735 -  Ústřední vytápění - otopná tělesa</t>
  </si>
  <si>
    <t xml:space="preserve">    751 -  Vzduchotechnika</t>
  </si>
  <si>
    <t>731</t>
  </si>
  <si>
    <t xml:space="preserve"> Ústřední vytápění - kotelny</t>
  </si>
  <si>
    <t>731200826</t>
  </si>
  <si>
    <t>Demontáž kotle ocelového na plynná nebo kapalná paliva výkon do 60 kW</t>
  </si>
  <si>
    <t>1879764231</t>
  </si>
  <si>
    <t>731244494</t>
  </si>
  <si>
    <t>Montáž kotle ocelového závěsného na plyn kondenzačního o výkonu do 50 kW</t>
  </si>
  <si>
    <t>114935294</t>
  </si>
  <si>
    <t>48417647VL1</t>
  </si>
  <si>
    <t>kotel plynový kondenzační závěsný pro vytápění De Dietrich INNOVENS MCA 45, výkon  8,9-43,0kW</t>
  </si>
  <si>
    <t>1899018434</t>
  </si>
  <si>
    <t>48417647VL2</t>
  </si>
  <si>
    <t>sada hydraulického připojení pro kondenzační kotel 45KW, uzávěry, pojistný ventil, připojení exp.nádoby</t>
  </si>
  <si>
    <t>1291624426</t>
  </si>
  <si>
    <t>731341130</t>
  </si>
  <si>
    <t>Hadice napouštěcí pryžové D 16/23</t>
  </si>
  <si>
    <t>-1101524331</t>
  </si>
  <si>
    <t>731810332</t>
  </si>
  <si>
    <t>Nucený odtah spalin soustředným potrubím pro kondenzační kotel svislý 80/125 mm přes šikmou střechu</t>
  </si>
  <si>
    <t>702555017</t>
  </si>
  <si>
    <t>998731101</t>
  </si>
  <si>
    <t>Přesun hmot tonážní pro kotelny v objektech v do 6 m</t>
  </si>
  <si>
    <t>-1013865010</t>
  </si>
  <si>
    <t>732</t>
  </si>
  <si>
    <t xml:space="preserve"> Ústřední vytápění - strojovny</t>
  </si>
  <si>
    <t>732331614.RFX</t>
  </si>
  <si>
    <t>Nádoba tlaková expanzní s membránou Reflex NG závitové připojení PN 0,6 o objemu 25 l</t>
  </si>
  <si>
    <t>247679749</t>
  </si>
  <si>
    <t>732331777</t>
  </si>
  <si>
    <t>Příslušenství k expanzním nádobám bezpečnostní uzávěr G 3/4 k měření tlaku</t>
  </si>
  <si>
    <t>675092661</t>
  </si>
  <si>
    <t>732421452.WLO</t>
  </si>
  <si>
    <t xml:space="preserve">Čerpadlo teplovodní mokroběžné závitové oběhové WILO YONOS MAXO 30/05-7 </t>
  </si>
  <si>
    <t>1710170353</t>
  </si>
  <si>
    <t>998732101</t>
  </si>
  <si>
    <t>Přesun hmot tonážní pro strojovny v objektech v do 6 m</t>
  </si>
  <si>
    <t>480776869</t>
  </si>
  <si>
    <t>733</t>
  </si>
  <si>
    <t xml:space="preserve"> Ústřední vytápění - rozvodné potrubí</t>
  </si>
  <si>
    <t>733122203</t>
  </si>
  <si>
    <t>Potrubí z trubek ocelových hladkých spojovaných lisováním z uhlíkové oceli DN 15</t>
  </si>
  <si>
    <t>935772735</t>
  </si>
  <si>
    <t>733122203VL1</t>
  </si>
  <si>
    <t>Potrubí z trubek ocelových hladkých spojovaných lisováním z uhlíkové oceli DN 18</t>
  </si>
  <si>
    <t>854989151</t>
  </si>
  <si>
    <t>733122204</t>
  </si>
  <si>
    <t>Potrubí z trubek ocelových hladkých spojovaných lisováním z uhlíkové oceli DN 20</t>
  </si>
  <si>
    <t>1748552133</t>
  </si>
  <si>
    <t>733122205</t>
  </si>
  <si>
    <t>Potrubí z trubek ocelových hladkých spojovaných lisováním z uhlíkové oceli DN 25</t>
  </si>
  <si>
    <t>-316605240</t>
  </si>
  <si>
    <t>733122206</t>
  </si>
  <si>
    <t>Potrubí z trubek ocelových hladkých spojovaných lisováním z uhlíkové oceli DN 32</t>
  </si>
  <si>
    <t>1486358536</t>
  </si>
  <si>
    <t>733811231</t>
  </si>
  <si>
    <t>Ochrana potrubí ústředního vytápění termoizolačními trubicemi z PE tl do 13 mm DN do 22 mm</t>
  </si>
  <si>
    <t>1753638295</t>
  </si>
  <si>
    <t>733811232</t>
  </si>
  <si>
    <t>Ochrana potrubí ústředního vytápění termoizolačními trubicemi z PE tl do 13 mm DN do 45 mm</t>
  </si>
  <si>
    <t>1206433138</t>
  </si>
  <si>
    <t>998733101</t>
  </si>
  <si>
    <t>Přesun hmot tonážní pro rozvody potrubí v objektech v do 6 m</t>
  </si>
  <si>
    <t>1936386589</t>
  </si>
  <si>
    <t>734</t>
  </si>
  <si>
    <t xml:space="preserve"> Ústřední vytápění - armatury</t>
  </si>
  <si>
    <t>734209104</t>
  </si>
  <si>
    <t>Montáž armatury závitové s jedním závitem G 3/4</t>
  </si>
  <si>
    <t>-1415866889</t>
  </si>
  <si>
    <t>55128134</t>
  </si>
  <si>
    <t>termostatická hlava kapalinová pro radiátorové tělesa s integrovaným ventilem</t>
  </si>
  <si>
    <t>1359355603</t>
  </si>
  <si>
    <t>734209113</t>
  </si>
  <si>
    <t>Montáž armatury závitové s dvěma závity G 1/2</t>
  </si>
  <si>
    <t>425743699</t>
  </si>
  <si>
    <t>55129210</t>
  </si>
  <si>
    <t>armatura připojovací radiátorová PN 10 do 110°C pro 1/2 trubkovou soustavu rohová s vypouštěním 3/4"x18</t>
  </si>
  <si>
    <t>-226901475</t>
  </si>
  <si>
    <t>734291245</t>
  </si>
  <si>
    <t>Filtr závitový přímý G 1 1/4 PN 16 do 130°C s vnitřními závity</t>
  </si>
  <si>
    <t>-610470618</t>
  </si>
  <si>
    <t>734292715</t>
  </si>
  <si>
    <t>Kohout kulový přímý G 1 PN 42 do 185°C vnitřní závit</t>
  </si>
  <si>
    <t>209701835</t>
  </si>
  <si>
    <t>734292716</t>
  </si>
  <si>
    <t>Kohout kulový přímý G 1 1/4 PN 42 do 185°C vnitřní závit</t>
  </si>
  <si>
    <t>-438787159</t>
  </si>
  <si>
    <t>998734101</t>
  </si>
  <si>
    <t>Přesun hmot tonážní pro armatury v objektech v do 6 m</t>
  </si>
  <si>
    <t>1821181475</t>
  </si>
  <si>
    <t>735</t>
  </si>
  <si>
    <t xml:space="preserve"> Ústřední vytápění - otopná tělesa</t>
  </si>
  <si>
    <t>735151577.KRD</t>
  </si>
  <si>
    <t>Otopné těleso panelové dvoudeskové 2 přídavné přestupní plochy KORADO Radik Klasik typ 22 výška/délka 600/1000 mm výkon 1679 W</t>
  </si>
  <si>
    <t>-1384838030</t>
  </si>
  <si>
    <t>735151580.KRD</t>
  </si>
  <si>
    <t>Otopné těleso panelové dvoudeskové 2 přídavné přestupní plochy KORADO Radik Klasik typ 22 výška/délka 600/1400 mm výkon 2351 W</t>
  </si>
  <si>
    <t>-1382776882</t>
  </si>
  <si>
    <t>735151600.KRD</t>
  </si>
  <si>
    <t>Otopné těleso panelové dvoudeskové 2 přídavné přestupní plochy KORADO Radik Klasik typ 22 výška/délka 900/1400 mm výkon 3238 W</t>
  </si>
  <si>
    <t>1990832631</t>
  </si>
  <si>
    <t>998735101</t>
  </si>
  <si>
    <t>Přesun hmot tonážní pro otopná tělesa v objektech v do 6 m</t>
  </si>
  <si>
    <t>-1037452606</t>
  </si>
  <si>
    <t>751</t>
  </si>
  <si>
    <t xml:space="preserve"> Vzduchotechnika</t>
  </si>
  <si>
    <t>751621111</t>
  </si>
  <si>
    <t>Montáž vytápěcí a větrací přívodní jednotky s ohřevem nástěnné s výměnou vzduchu do 7000 m3/h</t>
  </si>
  <si>
    <t>-869966053</t>
  </si>
  <si>
    <t>751621111vl1</t>
  </si>
  <si>
    <t>Vytápěcí jednotka s teplovodním výměníkem MANDÍK :  MONZUN - TE 1.3.180 L/Z/BT3  -400V</t>
  </si>
  <si>
    <t>-1422999319</t>
  </si>
  <si>
    <t>P</t>
  </si>
  <si>
    <t>Poznámka k položce:
včetně konzole a nástěnného termostatu</t>
  </si>
  <si>
    <t>751621111vl2</t>
  </si>
  <si>
    <t xml:space="preserve">Vytápěcí jednotka s teplovodním výměníkem MANDÍK :  MONZUN - TE 1.1.180 P/Z/BT3-400V    </t>
  </si>
  <si>
    <t>1968188849</t>
  </si>
  <si>
    <t>580507208</t>
  </si>
  <si>
    <t>Uvedení plynového kotle do 50 kW do provozu</t>
  </si>
  <si>
    <t>422288590</t>
  </si>
  <si>
    <t>HZS2212</t>
  </si>
  <si>
    <t>Hodinová zúčtovací sazba instalatér odborný</t>
  </si>
  <si>
    <t>hod</t>
  </si>
  <si>
    <t>512</t>
  </si>
  <si>
    <t>504200470</t>
  </si>
  <si>
    <t>21e/2019 - D.1.03.02 Zemní rozvody VO a připojení NN objektu SO 03</t>
  </si>
  <si>
    <t xml:space="preserve"> </t>
  </si>
  <si>
    <t>M - Práce a dodávky M</t>
  </si>
  <si>
    <t xml:space="preserve">    D3 - D.) KABELY </t>
  </si>
  <si>
    <t xml:space="preserve">    D8 - J.) OSTATNÍ</t>
  </si>
  <si>
    <t xml:space="preserve">    46-M - Zemní práce při extr.mont.pracích</t>
  </si>
  <si>
    <t>Práce a dodávky M</t>
  </si>
  <si>
    <t>D3</t>
  </si>
  <si>
    <t xml:space="preserve">D.) KABELY </t>
  </si>
  <si>
    <t>Pol31</t>
  </si>
  <si>
    <t>Kabel CYKY 4x16</t>
  </si>
  <si>
    <t>1138804644</t>
  </si>
  <si>
    <t>Pol32</t>
  </si>
  <si>
    <t>Kabel CYKY 5x16</t>
  </si>
  <si>
    <t>-1765019548</t>
  </si>
  <si>
    <t>D8</t>
  </si>
  <si>
    <t>J.) OSTATNÍ</t>
  </si>
  <si>
    <t>Pol141</t>
  </si>
  <si>
    <t>Koordinace s dodavatelem stavby</t>
  </si>
  <si>
    <t>kpl</t>
  </si>
  <si>
    <t>-9206221</t>
  </si>
  <si>
    <t>Pol142</t>
  </si>
  <si>
    <t>Zařízení staveniště pro profesi elektro</t>
  </si>
  <si>
    <t>-1911051831</t>
  </si>
  <si>
    <t>Pol143</t>
  </si>
  <si>
    <t>Nepředvídatelné okolnosti v průběhu realizace akce</t>
  </si>
  <si>
    <t>-1661010845</t>
  </si>
  <si>
    <t>Pol144</t>
  </si>
  <si>
    <t>Náklady spojené s dopravou</t>
  </si>
  <si>
    <t>40772991</t>
  </si>
  <si>
    <t>Pol153</t>
  </si>
  <si>
    <t>Revizní zpráva</t>
  </si>
  <si>
    <t>1972273040</t>
  </si>
  <si>
    <t>46-M</t>
  </si>
  <si>
    <t>Zemní práce při extr.mont.pracích</t>
  </si>
  <si>
    <t>460201611</t>
  </si>
  <si>
    <t>Hloubení nezapažených kabelových rýh strojně zarovnání kabelových rýh po výkopu strojně, šířka rýhy do 50 cm</t>
  </si>
  <si>
    <t>-1879627786</t>
  </si>
  <si>
    <t xml:space="preserve">Poznámka k souboru cen:
1. Ceny hloubení rýh strojně v hornině třídy 6 a 7 jsou stanoveny za použití trhaviny.
</t>
  </si>
  <si>
    <t>460202063</t>
  </si>
  <si>
    <t>Hloubení nezapažených kabelových rýh strojně zarovnání kabelových rýh po výkopu strojně, šířka rýhy bez zarovnání rýh šířky 40 cm, hloubky 80 cm, v hornině třídy 3</t>
  </si>
  <si>
    <t>1366556895</t>
  </si>
  <si>
    <t>460421182</t>
  </si>
  <si>
    <t>Kabelové lože včetně podsypu, zhutnění a urovnání povrchu z písku nebo štěrkopísku tloušťky 10 cm nad kabel zakryté plastovou fólií, šířky lože přes 25 do 50 cm</t>
  </si>
  <si>
    <t>-1671375911</t>
  </si>
  <si>
    <t xml:space="preserve">Poznámka k souboru cen:
1. V cenách -1021 až -1072, -1121 až -1172 a -1221 až -1272 nejsou započteny náklady na dodávku betonových a plastových desek. Tato dodávka se oceňuje ve specifikaci.
</t>
  </si>
  <si>
    <t>460561821</t>
  </si>
  <si>
    <t>Zásyp kabelových rýh strojně s uložením výkopku ve vrstvách včetně zhutnění a urovnání povrchu v zástavbě</t>
  </si>
  <si>
    <t>2050231662</t>
  </si>
  <si>
    <t xml:space="preserve">Poznámka k souboru cen:
1. Ceny 460 56- . . jsou určeny pro zhutněné zásypy s mírou zhutnění:
a) z hornin soudržných do 100 % PS,
b) z hornin nesoudržných do I(d) 0,9,
c) z hornin kamenitých pro jakoukoliv míru zhutnění.
2. Je-li projektem předepsáno vyšší zhutnění, podle bodu a) a b) poznámky č 1., ocení se zásyp individuálně.
3. V cenách je započteno přemístění sypaniny ze vzdálenosti 10 m od kraje výkopu nebo zasypávaného prostoru, měřeno k těžišti skládky.
4. Míru zhutnění předepisuje projekt.
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</si>
  <si>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</si>
  <si>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</si>
  <si>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107359449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</si>
  <si>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</si>
  <si>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"výkop"0,4*0,8*115</t>
  </si>
  <si>
    <t>"lože a obsyp"-0,4*0,3*115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</si>
  <si>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</si>
  <si>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</si>
  <si>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2049898840</t>
  </si>
  <si>
    <t>"odvoz do 13km"12*23</t>
  </si>
  <si>
    <t>268070766</t>
  </si>
  <si>
    <t>23*1,85</t>
  </si>
  <si>
    <t>21f/2019 - D.10.01 Zemní práce pro přeložení sdělovacího kabelu</t>
  </si>
  <si>
    <t>2053858449</t>
  </si>
  <si>
    <t>-519690313</t>
  </si>
  <si>
    <t>-390990063</t>
  </si>
  <si>
    <t>-1499607145</t>
  </si>
  <si>
    <t>-1622786329</t>
  </si>
  <si>
    <t>"výkop"0,4*0,8*95</t>
  </si>
  <si>
    <t>"lože a obsyp"-0,4*0,3*95</t>
  </si>
  <si>
    <t>1951003151</t>
  </si>
  <si>
    <t>"odvoz do 13 km"12*19</t>
  </si>
  <si>
    <t>-537413143</t>
  </si>
  <si>
    <t>19*1,85</t>
  </si>
  <si>
    <t>901 - Vedlejší a ostatní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</si>
  <si>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</si>
  <si>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</si>
  <si>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</si>
  <si>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</si>
  <si>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012103000</t>
  </si>
  <si>
    <t>Geodetické práce před výstavbou</t>
  </si>
  <si>
    <t>-874826972</t>
  </si>
  <si>
    <t>Poznámka k položce:
vytyčení podzemních inženýrských sítí.</t>
  </si>
  <si>
    <t>012203000</t>
  </si>
  <si>
    <t>Geodetické práce při provádění stavby</t>
  </si>
  <si>
    <t>-490878126</t>
  </si>
  <si>
    <t>Poznámka k položce:
Vytyčení stavebních objektů</t>
  </si>
  <si>
    <t>012303000</t>
  </si>
  <si>
    <t>Geodetické zaměření všech objektů a sítí dokončeného díla v systému Microstation, formát dgn. 2x, geometrický plán - 6x</t>
  </si>
  <si>
    <t>-384271181</t>
  </si>
  <si>
    <t>013254000</t>
  </si>
  <si>
    <t>Dokumentace skutečného provedení stavby - 3x v listinné podobě a 1x v digitální formě na CD ve formátu dwg v plnohodnotném provedení, objednatelem dále volně použitelném.</t>
  </si>
  <si>
    <t>812861754</t>
  </si>
  <si>
    <t>Poznámka k položce:
Řadové garáže, dílna, sklad - stavební část a silnoproud
Opěrná stěna
Zpevněné plochy
Oplocení
Přeložka kanalizace
Vodovodní přípojka
Úprava NTL rozvodu plynu
Ústřední vytápění
Přeložka NN kabelů a VO
Přeložka sdělovacího kabelu</t>
  </si>
  <si>
    <t>VRN3</t>
  </si>
  <si>
    <t>Zařízení staveniště</t>
  </si>
  <si>
    <t>030001000</t>
  </si>
  <si>
    <t>-1149835994</t>
  </si>
  <si>
    <t>034303000</t>
  </si>
  <si>
    <t>Dopravní značení na staveništi</t>
  </si>
  <si>
    <t>40972012</t>
  </si>
  <si>
    <t>IO 01 - Zpevněné plochy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</si>
  <si>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</si>
  <si>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</si>
  <si>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</si>
  <si>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</si>
  <si>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</si>
  <si>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</si>
  <si>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Práce a dodávky HSV</t>
  </si>
  <si>
    <t>Zemní práce</t>
  </si>
  <si>
    <t>113107183</t>
  </si>
  <si>
    <t>Odstranění podkladu živičného tl 150 mm strojně pl přes 50 do 200 m2</t>
  </si>
  <si>
    <t>1241102526</t>
  </si>
  <si>
    <t>Poznámka k položce:
výšková úprava stáv. ploch.</t>
  </si>
  <si>
    <t>113202111</t>
  </si>
  <si>
    <t>Vytrhání obrub krajníků obrubníků stojatých</t>
  </si>
  <si>
    <t>-831503047</t>
  </si>
  <si>
    <t>19+4,5+40+37</t>
  </si>
  <si>
    <t>121101102</t>
  </si>
  <si>
    <t>Sejmutí ornice s přemístěním na vzdálenost do 100 m</t>
  </si>
  <si>
    <t>-530160642</t>
  </si>
  <si>
    <t>284*0,15</t>
  </si>
  <si>
    <t>122201101</t>
  </si>
  <si>
    <t>Odkopávky a prokopávky nezapažené v hornině tř. 3 objem do 100 m3</t>
  </si>
  <si>
    <t>855936513</t>
  </si>
  <si>
    <t>283*(0,41-0,15)</t>
  </si>
  <si>
    <t>122201109</t>
  </si>
  <si>
    <t>Příplatek za lepivost u odkopávek v hornině tř. 1 až 3</t>
  </si>
  <si>
    <t>771183653</t>
  </si>
  <si>
    <t>-1420753564</t>
  </si>
  <si>
    <t>73,58</t>
  </si>
  <si>
    <t>567204021</t>
  </si>
  <si>
    <t>78,58*3</t>
  </si>
  <si>
    <t>-1895718461</t>
  </si>
  <si>
    <t>73,58*1,85</t>
  </si>
  <si>
    <t>167101101</t>
  </si>
  <si>
    <t>Nakládání výkopku z hornin tř. 1 až 4 do 100 m3</t>
  </si>
  <si>
    <t>-1455517432</t>
  </si>
  <si>
    <t>73,58"na skládku</t>
  </si>
  <si>
    <t>181951102</t>
  </si>
  <si>
    <t>Úprava pláně v hornině tř. 1 až 4 se zhutněním</t>
  </si>
  <si>
    <t>1912061610</t>
  </si>
  <si>
    <t>284+309</t>
  </si>
  <si>
    <t>Komunikace pozemní</t>
  </si>
  <si>
    <t>564251111</t>
  </si>
  <si>
    <t>Podklad nebo podsyp ze štěrkopísku ŠP tl 150 mm</t>
  </si>
  <si>
    <t>406018774</t>
  </si>
  <si>
    <t>Poznámka k položce:
SK2</t>
  </si>
  <si>
    <t>564851111</t>
  </si>
  <si>
    <t>Podklad ze štěrkodrtě ŠD tl 150 mm</t>
  </si>
  <si>
    <t>1659742954</t>
  </si>
  <si>
    <t>565155121</t>
  </si>
  <si>
    <t>Asfaltový beton vrstva podkladní ACP 16 (obalované kamenivo OKS) tl 70 mm š přes 3 m</t>
  </si>
  <si>
    <t>1110973187</t>
  </si>
  <si>
    <t>Poznámka k položce:
SK1,2,3</t>
  </si>
  <si>
    <t>284"SK 2</t>
  </si>
  <si>
    <t>309"SK1, 3</t>
  </si>
  <si>
    <t>573111111</t>
  </si>
  <si>
    <t>Postřik živičný infiltrační s posypem z asfaltu množství 0,60 kg/m2</t>
  </si>
  <si>
    <t>1373204048</t>
  </si>
  <si>
    <t>573231106</t>
  </si>
  <si>
    <t>Postřik živičný spojovací ze silniční emulze v množství 0,30 kg/m2</t>
  </si>
  <si>
    <t>-1125604393</t>
  </si>
  <si>
    <t>577134221</t>
  </si>
  <si>
    <t>Asfaltový beton vrstva obrusná ACO 11 (ABS) tř. II tl 40 mm š přes 3 m z nemodifikovaného asfaltu</t>
  </si>
  <si>
    <t>204561227</t>
  </si>
  <si>
    <t>Ostatní konstrukce a práce, bourání</t>
  </si>
  <si>
    <t>916131213</t>
  </si>
  <si>
    <t>Osazení silničního obrubníku betonového stojatého s boční opěrou do lože z betonu prostého</t>
  </si>
  <si>
    <t>-548416891</t>
  </si>
  <si>
    <t>6,4+0,6+2,2+2,1"u přístřešku</t>
  </si>
  <si>
    <t>7,1+7,24+4,5</t>
  </si>
  <si>
    <t>59217031</t>
  </si>
  <si>
    <t>obrubník betonový silniční 1000x150x250mm</t>
  </si>
  <si>
    <t>1657879156</t>
  </si>
  <si>
    <t>30,140*1,015</t>
  </si>
  <si>
    <t>919112212</t>
  </si>
  <si>
    <t>Řezání spár pro vytvoření komůrky š 10 mm hl 20 mm pro těsnící zálivku v živičném krytu</t>
  </si>
  <si>
    <t>398146791</t>
  </si>
  <si>
    <t>17,5+3,5+4+10+11+17+30,9+3,9+7,9+4,5+29</t>
  </si>
  <si>
    <t>919122111</t>
  </si>
  <si>
    <t>Těsnění spár zálivkou za tepla pro komůrky š 10 mm hl 20 mm s těsnicím profilem</t>
  </si>
  <si>
    <t>1922289993</t>
  </si>
  <si>
    <t>919735113</t>
  </si>
  <si>
    <t>Řezání stávajícího živičného krytu hl do 150 mm</t>
  </si>
  <si>
    <t>-827481619</t>
  </si>
  <si>
    <t>4,5+3+9,5+11</t>
  </si>
  <si>
    <t>17+30,9+3,9+7,9</t>
  </si>
  <si>
    <t>6,5+4+3+1</t>
  </si>
  <si>
    <t>Přesun sutě</t>
  </si>
  <si>
    <t>997221551</t>
  </si>
  <si>
    <t>Vodorovná doprava suti ze sypkých materiálů do 1 km</t>
  </si>
  <si>
    <t>-528130669</t>
  </si>
  <si>
    <t>997221559</t>
  </si>
  <si>
    <t>Příplatek ZKD 1 km u vodorovné dopravy suti ze sypkých materiálů</t>
  </si>
  <si>
    <t>-240931765</t>
  </si>
  <si>
    <t>Poznámka k položce:
Předpoklad odvozu - skládka Bukov, vzdálenost 13 km.</t>
  </si>
  <si>
    <t>118,247*12</t>
  </si>
  <si>
    <t>997221845</t>
  </si>
  <si>
    <t>Poplatek za uložení na skládce (skládkovné) odpadu asfaltového bez dehtu kód odpadu 170 302</t>
  </si>
  <si>
    <t>764176613</t>
  </si>
  <si>
    <t>97,644</t>
  </si>
  <si>
    <t>997221815</t>
  </si>
  <si>
    <t>1490312421</t>
  </si>
  <si>
    <t>20,603</t>
  </si>
  <si>
    <t>998</t>
  </si>
  <si>
    <t>Přesun hmot</t>
  </si>
  <si>
    <t>998225111</t>
  </si>
  <si>
    <t>Přesun hmot pro pozemní komunikace s krytem z kamene, monolitickým betonovým nebo živičným</t>
  </si>
  <si>
    <t>2031200629</t>
  </si>
  <si>
    <t>IO 02 - Oplocení</t>
  </si>
  <si>
    <t xml:space="preserve">    3 - Svislé a kompletní konstrukce</t>
  </si>
  <si>
    <t>131111333</t>
  </si>
  <si>
    <t>Vrtání jamek pro plotové sloupky D do 300 mm - ručně s motorovým vrtákem</t>
  </si>
  <si>
    <t>1950849254</t>
  </si>
  <si>
    <t>87,000*0,8+2*0,8</t>
  </si>
  <si>
    <t>162201211</t>
  </si>
  <si>
    <t>Vodorovné přemístění výkopku z horniny tř. 1 až 4 stavebním kolečkem do 10 m</t>
  </si>
  <si>
    <t>-214111613</t>
  </si>
  <si>
    <t>(PI*0,15*0,15*71,2)</t>
  </si>
  <si>
    <t>162201219</t>
  </si>
  <si>
    <t>Příplatek k vodorovnému přemístění výkopku z horniny tř. 1 až 4 stavebním kolečkem ZKD 10 m</t>
  </si>
  <si>
    <t>-722925784</t>
  </si>
  <si>
    <t>5,033*5</t>
  </si>
  <si>
    <t>-588684485</t>
  </si>
  <si>
    <t>116364601</t>
  </si>
  <si>
    <t>5,033*3</t>
  </si>
  <si>
    <t>-1617530396</t>
  </si>
  <si>
    <t>-1630501006</t>
  </si>
  <si>
    <t>5,033*1,85</t>
  </si>
  <si>
    <t>181951101</t>
  </si>
  <si>
    <t>Úprava pláně v hornině tř. 1 až 4 bez zhutnění</t>
  </si>
  <si>
    <t>143267317</t>
  </si>
  <si>
    <t>(136+106-36,3-1,8)*0,75</t>
  </si>
  <si>
    <t>Svislé a kompletní konstrukce</t>
  </si>
  <si>
    <t>338171123</t>
  </si>
  <si>
    <t>Osazování sloupků a vzpěr plotových ocelových v do 2,60 m se zabetonováním</t>
  </si>
  <si>
    <t>1302474423</t>
  </si>
  <si>
    <t>Poznámka k položce:
Branka + oplocení</t>
  </si>
  <si>
    <t>2"branka</t>
  </si>
  <si>
    <t>(136-36,3-1,8)/2,5+0,84+1</t>
  </si>
  <si>
    <t>106/2,5+0,6+1</t>
  </si>
  <si>
    <t>4502101930</t>
  </si>
  <si>
    <t>Plotový sloupek výška 2600 mm průřez 60x40 mm pozinkovaný s PVC vrstvou</t>
  </si>
  <si>
    <t>-924639712</t>
  </si>
  <si>
    <t>2+85</t>
  </si>
  <si>
    <t>338171115</t>
  </si>
  <si>
    <t>Osazování sloupků a vzpěr plotových ocelových v do 2,00 m ukotvením k pevnému podkladu</t>
  </si>
  <si>
    <t>-5504165</t>
  </si>
  <si>
    <t>(36,3)/2,5+0,48</t>
  </si>
  <si>
    <t>4502101900</t>
  </si>
  <si>
    <t>Plotový sloupek výška 2000 mm průřez 60x40 mm pozinkovaný s PVC vrstvou</t>
  </si>
  <si>
    <t>1808276124</t>
  </si>
  <si>
    <t>DRX.PM601185</t>
  </si>
  <si>
    <t>Patka sloupku jekl 60x40 pro dodatečnou montáž na plát -žár. Zinek</t>
  </si>
  <si>
    <t>-452197652</t>
  </si>
  <si>
    <t>348101210</t>
  </si>
  <si>
    <t>Osazení vrat a vrátek k oplocení na ocelové sloupky do 2 m2</t>
  </si>
  <si>
    <t>1433372707</t>
  </si>
  <si>
    <t>4502102310</t>
  </si>
  <si>
    <t>Plotová branka jednokřídlá 1950 x 950 mm pozinkovaná s PVC vrstvou</t>
  </si>
  <si>
    <t>-2062125822</t>
  </si>
  <si>
    <t>348121221</t>
  </si>
  <si>
    <t>Osazení podhrabových desek délky do 3 m na ocelové plotové sloupky</t>
  </si>
  <si>
    <t>-698386813</t>
  </si>
  <si>
    <t>(136-36,3-1,8)/2,5+0,84</t>
  </si>
  <si>
    <t>106/2,5+0,6</t>
  </si>
  <si>
    <t>PFB.2520431</t>
  </si>
  <si>
    <t>Deska podhrabová DP 246/5/25 nat</t>
  </si>
  <si>
    <t>915097665</t>
  </si>
  <si>
    <t>PFB.2520432</t>
  </si>
  <si>
    <t>Deska podhrabová DP 246/5/30 nat</t>
  </si>
  <si>
    <t>16376318</t>
  </si>
  <si>
    <t>83-41</t>
  </si>
  <si>
    <t>4502100036</t>
  </si>
  <si>
    <t>Pozinkovaný držák podhrabové desky o výšce 300 mm na průměr sloupku 48 mm</t>
  </si>
  <si>
    <t>1101306223</t>
  </si>
  <si>
    <t>348171146</t>
  </si>
  <si>
    <t>Montáž panelového svařovaného oplocení výšky přes 1,5 do 2,0 m</t>
  </si>
  <si>
    <t>-1553924047</t>
  </si>
  <si>
    <t>4502101450</t>
  </si>
  <si>
    <t>Plotový svařovaný panel 2D 2030 x 2500 mm z pozinkovaných drátů s PVC vrstvou</t>
  </si>
  <si>
    <t>-2102118355</t>
  </si>
  <si>
    <t>136/2,5+0,6</t>
  </si>
  <si>
    <t>4502101972</t>
  </si>
  <si>
    <t>Příchytka z PVC k uchycení plotového panelu Nylofor 2D na sloupek 60x60 mm</t>
  </si>
  <si>
    <t>-2141591030</t>
  </si>
  <si>
    <t>55*2</t>
  </si>
  <si>
    <t>348401130</t>
  </si>
  <si>
    <t>Montáž oplocení ze strojového pletiva s napínacími dráty výšky do 2,0 m</t>
  </si>
  <si>
    <t>805850475</t>
  </si>
  <si>
    <t>31327504</t>
  </si>
  <si>
    <t>pletivo drátěné plastifikované se čtvercovými oky 50/2,2mm v 2000mm</t>
  </si>
  <si>
    <t>1378904163</t>
  </si>
  <si>
    <t>106,000*1,05</t>
  </si>
  <si>
    <t>348401320</t>
  </si>
  <si>
    <t>Rozvinutí, montáž a napnutí ostnatého drátu</t>
  </si>
  <si>
    <t>1653023598</t>
  </si>
  <si>
    <t>(136+106+36,7)*4</t>
  </si>
  <si>
    <t>4502100908</t>
  </si>
  <si>
    <t>Ostnatý drát z pozinkované oceli, s PVC vrstvou, délka v balení 100 m</t>
  </si>
  <si>
    <t>svitek</t>
  </si>
  <si>
    <t>1848805024</t>
  </si>
  <si>
    <t>1114,8/100*1,05+0,295</t>
  </si>
  <si>
    <t>348401356</t>
  </si>
  <si>
    <t>Rozvinutí, montáž a napnutí žiletkové spirály na oplocení</t>
  </si>
  <si>
    <t>1760229387</t>
  </si>
  <si>
    <t>136"panelové oplocení</t>
  </si>
  <si>
    <t>108,8"pletivo</t>
  </si>
  <si>
    <t>36,7"stáv.</t>
  </si>
  <si>
    <t>Mezisoučet</t>
  </si>
  <si>
    <t>31324822</t>
  </si>
  <si>
    <t>drát žiletkový - spirála D 450mm pozinkovaný</t>
  </si>
  <si>
    <t>balení</t>
  </si>
  <si>
    <t>-1912138680</t>
  </si>
  <si>
    <t>281,5/14*1,01</t>
  </si>
  <si>
    <t>348401412</t>
  </si>
  <si>
    <t>Montáž oboustranného bavoletu na oplocení</t>
  </si>
  <si>
    <t>857637498</t>
  </si>
  <si>
    <t>281,5/2,5+0,4</t>
  </si>
  <si>
    <t>31324839</t>
  </si>
  <si>
    <t>plotový oboustranný bavolet dl 200-400mm pro 2-3 dráty na profilovaný sloupek D 60-70mm povrchová úprava Al komaxit</t>
  </si>
  <si>
    <t>321067644</t>
  </si>
  <si>
    <t>966052121</t>
  </si>
  <si>
    <t>Bourání sloupků a vzpěr ŽB plotových s betonovou patkou</t>
  </si>
  <si>
    <t>988381636</t>
  </si>
  <si>
    <t>285/2-0,5</t>
  </si>
  <si>
    <t>966071822</t>
  </si>
  <si>
    <t>Rozebrání oplocení z drátěného pletiva se čtvercovými oky výšky do 2,0 m</t>
  </si>
  <si>
    <t>1423055167</t>
  </si>
  <si>
    <t>966071831</t>
  </si>
  <si>
    <t>Rozebrání ostnatého drátu výšky do 2,0 m</t>
  </si>
  <si>
    <t>-497183524</t>
  </si>
  <si>
    <t>966073810</t>
  </si>
  <si>
    <t>Rozebrání vrat a vrátek k oplocení plochy do 2 m2</t>
  </si>
  <si>
    <t>-564988633</t>
  </si>
  <si>
    <t>73979153</t>
  </si>
  <si>
    <t>Poznámka k položce:
Převoz na mezideponii</t>
  </si>
  <si>
    <t>997013509</t>
  </si>
  <si>
    <t>Příplatek k odvozu suti a vybouraných hmot na skládku ZKD 1 km přes 1 km</t>
  </si>
  <si>
    <t>-1717875896</t>
  </si>
  <si>
    <t>10,64*12</t>
  </si>
  <si>
    <t>997013511</t>
  </si>
  <si>
    <t>Odvoz suti a vybouraných hmot z meziskládky na skládku do 1 km s naložením a se složením</t>
  </si>
  <si>
    <t>1893046408</t>
  </si>
  <si>
    <t>Poznámka k položce:
Odvoz z mezideponie na skládku.</t>
  </si>
  <si>
    <t>997013802</t>
  </si>
  <si>
    <t>Poplatek za uložení na skládce (skládkovné) stavebního odpadu železobetonového kód odpadu 170 101</t>
  </si>
  <si>
    <t>-1903842118</t>
  </si>
  <si>
    <t>Poznámka k položce:
Sloupky ŽB.</t>
  </si>
  <si>
    <t>9,713</t>
  </si>
  <si>
    <t>997013831</t>
  </si>
  <si>
    <t>Poplatek za uložení na skládce (skládkovné) stavebního odpadu směsného kód odpadu 170 904</t>
  </si>
  <si>
    <t>-1605208795</t>
  </si>
  <si>
    <t>Poznámka k položce:
Pletivo + ost.drát + branka</t>
  </si>
  <si>
    <t>0,707+0,029+0,192</t>
  </si>
  <si>
    <t>998231311</t>
  </si>
  <si>
    <t>Přesun hmot pro sadovnické a krajinářské úpravy vodorovně do 5000 m</t>
  </si>
  <si>
    <t>-1068564614</t>
  </si>
  <si>
    <t>SO 00 - Bourané objekty</t>
  </si>
  <si>
    <t>162301101</t>
  </si>
  <si>
    <t>Vodorovné přemístění do 500 m výkopku/sypaniny z horniny tř. 1 až 4</t>
  </si>
  <si>
    <t>1873840040</t>
  </si>
  <si>
    <t>145,830"zásyp po základech</t>
  </si>
  <si>
    <t>304378138</t>
  </si>
  <si>
    <t>1705980751</t>
  </si>
  <si>
    <t>"základy-beton-dílna sklad"65+5,7</t>
  </si>
  <si>
    <t>"okap.chodn"0,2*(6,6+19,35+7,2)</t>
  </si>
  <si>
    <t>"garáže 1"(16,8+31)</t>
  </si>
  <si>
    <t>"garáže 2"20,7</t>
  </si>
  <si>
    <t>981011315</t>
  </si>
  <si>
    <t>Demolice budov zděných na MVC podíl konstrukcí do 30 % postupným rozebíráním</t>
  </si>
  <si>
    <t>-451907257</t>
  </si>
  <si>
    <t>(19,35*7,2)*4+70,7</t>
  </si>
  <si>
    <t>(6,35*5,94+8,75*8)*3,8+30+16,8+31</t>
  </si>
  <si>
    <t>(6*5,5*(3)+20,7)*2</t>
  </si>
  <si>
    <t>R981901</t>
  </si>
  <si>
    <t>Demontáž elektroinstalace, rozvaděče</t>
  </si>
  <si>
    <t>-485883902</t>
  </si>
  <si>
    <t>Poznámka k položce:
Vč. sděl.kabelů.</t>
  </si>
  <si>
    <t>R981902</t>
  </si>
  <si>
    <t>Demontáž vnitřních rozvodů vody vč. odpojení a zaslepení přípojky, vč. zařiz.předmětů</t>
  </si>
  <si>
    <t>-796865747</t>
  </si>
  <si>
    <t>R981903</t>
  </si>
  <si>
    <t>Demontáž vnitřních rozvodů plynu vč. odpojení a zaslepení přípojky, vč. spotřebičů</t>
  </si>
  <si>
    <t>-1624171757</t>
  </si>
  <si>
    <t>997006512</t>
  </si>
  <si>
    <t>Vodorovné doprava suti s naložením a složením na skládku do 1 km</t>
  </si>
  <si>
    <t>2068577446</t>
  </si>
  <si>
    <t>997006519</t>
  </si>
  <si>
    <t>Příplatek k vodorovnému přemístění suti na skládku ZKD 1 km přes 1 km</t>
  </si>
  <si>
    <t>-1017261609</t>
  </si>
  <si>
    <t>863,48*12 "Přepočtené koeficientem množství</t>
  </si>
  <si>
    <t>356275340</t>
  </si>
  <si>
    <t>"základy-beton 2t/m3-dílna sklad"65*2+5,7</t>
  </si>
  <si>
    <t>"garáže 1"2*(16,8+31)</t>
  </si>
  <si>
    <t>"garáže 2"2*20,7*2</t>
  </si>
  <si>
    <t>320,73*0,2</t>
  </si>
  <si>
    <t>1453768581</t>
  </si>
  <si>
    <t>"stropy-žel.beton 1,6t/m3-dílna sklad"19,35*7,2*0,25*1,6</t>
  </si>
  <si>
    <t>"pzd"1,6*(1,6*13,2)*0,1</t>
  </si>
  <si>
    <t>"garáže 1"1,6*(6,35*5,94+8,75*8)*0,15</t>
  </si>
  <si>
    <t>"garáže 2"(1,6*(6*5,5)*0,15)*2</t>
  </si>
  <si>
    <t>92,88*0,2</t>
  </si>
  <si>
    <t>(9,6*6,3*0,15+8,4*6,3*0,15)</t>
  </si>
  <si>
    <t>(5,9*5,34+7,85*7,1)*0,15</t>
  </si>
  <si>
    <t>(6,1*5,4)*0,15*2</t>
  </si>
  <si>
    <t>(100,8+58,554)*0,2</t>
  </si>
  <si>
    <t>997013803</t>
  </si>
  <si>
    <t>Poplatek za uložení na skládce (skládkovné) stavebního odpadu cihelného kód odpadu 170 102</t>
  </si>
  <si>
    <t>-1275064680</t>
  </si>
  <si>
    <t>(19,35*2+6,3*3)*0,45*3,2+(19,35*2+6,3*2)*0,3*0,4-26</t>
  </si>
  <si>
    <t>(6,35*2+5+7,1*2+8,75*2)*0,3*3,2+5*0,15*3-9</t>
  </si>
  <si>
    <t>((6*2+5,4)*0,3*2,95-4)*2</t>
  </si>
  <si>
    <t>150,284*0,2</t>
  </si>
  <si>
    <t>997013814</t>
  </si>
  <si>
    <t>Poplatek za uložení na skládce (skládkovné) stavebního odpadu izolací kód odpadu 170 604</t>
  </si>
  <si>
    <t>-1953164881</t>
  </si>
  <si>
    <t>"polyst střecha-0,001 t/m2/-dílna sklad"(9,9*6,6)*0,001</t>
  </si>
  <si>
    <t>"garáže 1"0,001*(5,5*5,3+8,2*7,4)</t>
  </si>
  <si>
    <t>"garáže 2"0,001*(6,5*7,5)*2</t>
  </si>
  <si>
    <t>1572141028</t>
  </si>
  <si>
    <t>Poznámka k položce:
Okna, dveře, klempířské kce, podlahy, ostatní drobný mat.</t>
  </si>
  <si>
    <t>863,48-(51,786+384,876+191,225+156,629+0,253+7,064)</t>
  </si>
  <si>
    <t>0,08+0,04+0,13</t>
  </si>
  <si>
    <t>997013844</t>
  </si>
  <si>
    <t>Poplatek za uložení na skládce (skládkovné) kód odpadu 100101 - násyp škvára</t>
  </si>
  <si>
    <t>223211231</t>
  </si>
  <si>
    <t>"násyp škvára-0,167 t/m2/100mm-dílna sklad"(9,9*6,6+8,7*6,6)*0,167</t>
  </si>
  <si>
    <t>"garáže 1"0,167*(5,5*5,3+8,2*7,4)</t>
  </si>
  <si>
    <t>"garáže 2"0,167*(6,5*7,5)*2</t>
  </si>
  <si>
    <t>997223845</t>
  </si>
  <si>
    <t>-423975656</t>
  </si>
  <si>
    <t>"garáže-asf.lepenkstřešní"0,014*19,35*7,2</t>
  </si>
  <si>
    <t>"garáže 1"0,014*(6,35*5,94+8,75*8)</t>
  </si>
  <si>
    <t>"garáže 2"0,014*(6,5*7,5)*2</t>
  </si>
  <si>
    <t>"hydroizolace"(19,35*7,2)*0,004*2</t>
  </si>
  <si>
    <t>(6,35*5,94+8,75*8)*0,004*2</t>
  </si>
  <si>
    <t>6*5,5*0,004*2</t>
  </si>
  <si>
    <t>SO 01 - Opěrná stěna, skládka zeminy</t>
  </si>
  <si>
    <t xml:space="preserve">    2 - Zakládání</t>
  </si>
  <si>
    <t xml:space="preserve">    8 - Trubní vedení</t>
  </si>
  <si>
    <t>PSV - Práce a dodávky PSV</t>
  </si>
  <si>
    <t xml:space="preserve">    711 - Izolace proti vodě, vlhkosti a plynům</t>
  </si>
  <si>
    <t xml:space="preserve">    764 - Konstrukce klempířské</t>
  </si>
  <si>
    <t>1346204064</t>
  </si>
  <si>
    <t>35*2*1,1+35*1,6*1,3*0,5</t>
  </si>
  <si>
    <t>132201209</t>
  </si>
  <si>
    <t>Příplatek za lepivost k hloubení rýh š do 2000 mm v hornině tř. 3</t>
  </si>
  <si>
    <t>1090310672</t>
  </si>
  <si>
    <t>1954814173</t>
  </si>
  <si>
    <t>Poznámka k položce:
Převoz na mezideponii.</t>
  </si>
  <si>
    <t>113,4"výkop</t>
  </si>
  <si>
    <t>6,264"zásyp</t>
  </si>
  <si>
    <t>-624874255</t>
  </si>
  <si>
    <t>Poznámka k položce:
Odvoz na skládku.</t>
  </si>
  <si>
    <t>-6,264"zásyp</t>
  </si>
  <si>
    <t>788965795</t>
  </si>
  <si>
    <t>107,136*3</t>
  </si>
  <si>
    <t>167101102</t>
  </si>
  <si>
    <t>Nakládání výkopku z hornin tř. 1 až 4 přes 100 m3</t>
  </si>
  <si>
    <t>-1261488636</t>
  </si>
  <si>
    <t>107,136+6,264</t>
  </si>
  <si>
    <t>-48676076</t>
  </si>
  <si>
    <t>107,136*1,85</t>
  </si>
  <si>
    <t>174101102</t>
  </si>
  <si>
    <t>Zásyp v uzavřených prostorech sypaninou se zhutněním</t>
  </si>
  <si>
    <t>-407572570</t>
  </si>
  <si>
    <t>"mezi základové bloky"1,2*0,6*0,6*14</t>
  </si>
  <si>
    <t>0,6*0,6*0,6</t>
  </si>
  <si>
    <t>181411131</t>
  </si>
  <si>
    <t>Založení parkového trávníku výsevem plochy do 1000 m2 v rovině a ve svahu do 1:5</t>
  </si>
  <si>
    <t>431851579</t>
  </si>
  <si>
    <t>102</t>
  </si>
  <si>
    <t>00572420</t>
  </si>
  <si>
    <t>osivo směs travní parková okrasná</t>
  </si>
  <si>
    <t>kg</t>
  </si>
  <si>
    <t>-1046068041</t>
  </si>
  <si>
    <t>102*0,02500</t>
  </si>
  <si>
    <t>459888851</t>
  </si>
  <si>
    <t>-1717335901</t>
  </si>
  <si>
    <t>"podkl.desky"(0,8*2*3+1,4*2*13)</t>
  </si>
  <si>
    <t>183403113</t>
  </si>
  <si>
    <t>Obdělání půdy frézováním v rovině a svahu do 1:5</t>
  </si>
  <si>
    <t>1716965324</t>
  </si>
  <si>
    <t>183403161</t>
  </si>
  <si>
    <t>Obdělání půdy válením v rovině a svahu do 1:5</t>
  </si>
  <si>
    <t>-1800077266</t>
  </si>
  <si>
    <t>184802111</t>
  </si>
  <si>
    <t>Chemické odplevelení před založením kultury nad 20 m2 postřikem na široko v rovině a svahu do 1:5</t>
  </si>
  <si>
    <t>1682562082</t>
  </si>
  <si>
    <t>185804312</t>
  </si>
  <si>
    <t>Zalití rostlin vodou plocha přes 20 m2</t>
  </si>
  <si>
    <t>-1897573982</t>
  </si>
  <si>
    <t>185851121</t>
  </si>
  <si>
    <t>Dovoz vody pro zálivku rostlin za vzdálenost do 1000 m</t>
  </si>
  <si>
    <t>-983256269</t>
  </si>
  <si>
    <t>102*0,020*3</t>
  </si>
  <si>
    <t>08211321</t>
  </si>
  <si>
    <t>voda pitná pro ostatní odběratele</t>
  </si>
  <si>
    <t>1357193089</t>
  </si>
  <si>
    <t>Zakládání</t>
  </si>
  <si>
    <t>211531111</t>
  </si>
  <si>
    <t>Výplň odvodňovacích žeber nebo trativodů kamenivem hrubým drceným frakce 16 až 63 mm</t>
  </si>
  <si>
    <t>1819880588</t>
  </si>
  <si>
    <t>"za op.stěnou"(35,4+29,4+3,08+10,8+4,2)*0,6*0,5</t>
  </si>
  <si>
    <t>212752213</t>
  </si>
  <si>
    <t>Trativod z drenážních trubek plastových flexibilních D do 160 mm včetně lože otevřený výkop</t>
  </si>
  <si>
    <t>1760545279</t>
  </si>
  <si>
    <t>"za op.stěnou"35,4+29,4+3,08+10,8+4,2</t>
  </si>
  <si>
    <t>275313511</t>
  </si>
  <si>
    <t>Základové patky z betonu tř. C 12/15</t>
  </si>
  <si>
    <t>-170503544</t>
  </si>
  <si>
    <t>"podkl.desky"(0,8*2*3+1,4*2*13)*0,1</t>
  </si>
  <si>
    <t>327501111</t>
  </si>
  <si>
    <t>Výplň za opěrami a protimrazové klíny z kameniva drceného nebo těženého</t>
  </si>
  <si>
    <t>-315859457</t>
  </si>
  <si>
    <t>35,4*2,5+8,4*1,7+19,4*1,5+(3,08+10,8+4,2)*1,4</t>
  </si>
  <si>
    <t>342143911</t>
  </si>
  <si>
    <t>Montáž obvodových dílců z lehkého betonu s nesvařovanými spoji hmotnosti do 1,5 t budova do 18 m</t>
  </si>
  <si>
    <t>1455086978</t>
  </si>
  <si>
    <t>29+9+4+1</t>
  </si>
  <si>
    <t>R421001</t>
  </si>
  <si>
    <t>Rieder-Bloc III, 1800 x 600 x 600</t>
  </si>
  <si>
    <t>-958523862</t>
  </si>
  <si>
    <t>R421004</t>
  </si>
  <si>
    <t>-2080602355</t>
  </si>
  <si>
    <t>R421002</t>
  </si>
  <si>
    <t>Rieder-Bloc II, 1200 x 600 x 600</t>
  </si>
  <si>
    <t>202636655</t>
  </si>
  <si>
    <t>R421003</t>
  </si>
  <si>
    <t>-1159138386</t>
  </si>
  <si>
    <t>342143912</t>
  </si>
  <si>
    <t>Montáž obvodových dílců z lehkého betonu s nesvařovanými spoji hmotnosti do 3 t budova do 18 m</t>
  </si>
  <si>
    <t>590518501</t>
  </si>
  <si>
    <t>109+31</t>
  </si>
  <si>
    <t>R421005</t>
  </si>
  <si>
    <t>Rieder-Bloc IV, 2400 x 600 x 600</t>
  </si>
  <si>
    <t>1159166459</t>
  </si>
  <si>
    <t>R421006</t>
  </si>
  <si>
    <t>-1698352940</t>
  </si>
  <si>
    <t>389381001</t>
  </si>
  <si>
    <t>Dobetonování prefabrikovaných konstrukcí</t>
  </si>
  <si>
    <t>-579615866</t>
  </si>
  <si>
    <t>Poznámka k položce:
Zálivka dutin Rieder bloc.</t>
  </si>
  <si>
    <t>(PI*0,075*0,075*0,6)*(4*8+3*8+4*7+6*9+7*20)</t>
  </si>
  <si>
    <t>R342901</t>
  </si>
  <si>
    <t>Doplňková ocelová táhla</t>
  </si>
  <si>
    <t>-1337114176</t>
  </si>
  <si>
    <t>Trubní vedení</t>
  </si>
  <si>
    <t>899203112</t>
  </si>
  <si>
    <t>Osazení mříží litinových včetně rámů a košů na bahno pro třídu zatížení B12, C250</t>
  </si>
  <si>
    <t>-1965730607</t>
  </si>
  <si>
    <t>28661938</t>
  </si>
  <si>
    <t>mříž litinová 600/40T, 420X620 D400</t>
  </si>
  <si>
    <t>-1514773748</t>
  </si>
  <si>
    <t>935111211</t>
  </si>
  <si>
    <t>Osazení příkopového žlabu do štěrkopísku tl 100 mm z betonových tvárnic š 800 mm</t>
  </si>
  <si>
    <t>-768497282</t>
  </si>
  <si>
    <t>3,08+31,7+28,5+9+1,1</t>
  </si>
  <si>
    <t>59227016</t>
  </si>
  <si>
    <t>žlabovka příkopová betonová s lomenými stěnami 300x650x245mm</t>
  </si>
  <si>
    <t>-1522722431</t>
  </si>
  <si>
    <t>953965145.1</t>
  </si>
  <si>
    <t>Chemické kotvy M 20 dl 520 mm</t>
  </si>
  <si>
    <t>1244743459</t>
  </si>
  <si>
    <t>977131117</t>
  </si>
  <si>
    <t>Vrty příklepovými vrtáky D do 25 mm do cihelného zdiva nebo prostého betonu</t>
  </si>
  <si>
    <t>-1617607815</t>
  </si>
  <si>
    <t>0,52*62</t>
  </si>
  <si>
    <t>997013211</t>
  </si>
  <si>
    <t>Vnitrostaveništní doprava suti a vybouraných hmot pro budovy v do 6 m ručně</t>
  </si>
  <si>
    <t>-300746603</t>
  </si>
  <si>
    <t>-1414535107</t>
  </si>
  <si>
    <t>1355582433</t>
  </si>
  <si>
    <t>0,064*12</t>
  </si>
  <si>
    <t>-232569337</t>
  </si>
  <si>
    <t>1827235750</t>
  </si>
  <si>
    <t>998152111</t>
  </si>
  <si>
    <t>Přesun hmot pro montované zdi a valy v do 12 m</t>
  </si>
  <si>
    <t>-423642057</t>
  </si>
  <si>
    <t>Práce a dodávky PSV</t>
  </si>
  <si>
    <t>711</t>
  </si>
  <si>
    <t>Izolace proti vodě, vlhkosti a plynům</t>
  </si>
  <si>
    <t>711161112</t>
  </si>
  <si>
    <t>Izolace proti zemní vlhkosti nopovou fólií vodorovná, nopek v 8,0 mm, tl do 0,6 mm</t>
  </si>
  <si>
    <t>305524388</t>
  </si>
  <si>
    <t>35,4*2,5+8,4*1,7+19,4*1,5+(3,08+10,8+4,2)*1,9</t>
  </si>
  <si>
    <t>711161383</t>
  </si>
  <si>
    <t>Izolace proti zemní vlhkosti nopovou fólií ukončení horní lištou</t>
  </si>
  <si>
    <t>-399680957</t>
  </si>
  <si>
    <t>35,4+8,4+19,4+(3,08+10,8+4,2)</t>
  </si>
  <si>
    <t>998711101</t>
  </si>
  <si>
    <t>Přesun hmot tonážní pro izolace proti vodě, vlhkosti a plynům v objektech výšky do 6 m</t>
  </si>
  <si>
    <t>2065581095</t>
  </si>
  <si>
    <t>764</t>
  </si>
  <si>
    <t>Konstrukce klempířské</t>
  </si>
  <si>
    <t>764214611</t>
  </si>
  <si>
    <t>Oplechování horních ploch a atik bez rohů z Pz s povrch úpravou mechanicky kotvené rš přes 800mm</t>
  </si>
  <si>
    <t>407788242</t>
  </si>
  <si>
    <t>(26,03+3,6+9,8)*0,85"opěr.zeď za garažemi</t>
  </si>
  <si>
    <t>998764101</t>
  </si>
  <si>
    <t>Přesun hmot tonážní pro konstrukce klempířské v objektech v do 6 m</t>
  </si>
  <si>
    <t>1141512969</t>
  </si>
  <si>
    <t>SO 02 - Řadové garáže, dílna, sklad</t>
  </si>
  <si>
    <t>SO 02-1 -   Řadové garáže, dílna, sklad - stavební část</t>
  </si>
  <si>
    <t xml:space="preserve">    4 - Vodorovné konstrukce</t>
  </si>
  <si>
    <t xml:space="preserve">    6 - Úpravy povrchů, podlahy a osazování výplní</t>
  </si>
  <si>
    <t xml:space="preserve">    9 -  Ostatní konstrukce a práce-bourání</t>
  </si>
  <si>
    <t xml:space="preserve">    751 - Vzduchotechnika</t>
  </si>
  <si>
    <t xml:space="preserve">    762 - Konstrukce tesařské</t>
  </si>
  <si>
    <t xml:space="preserve">    767 - Konstrukce zámečnické</t>
  </si>
  <si>
    <t xml:space="preserve">    777 - Podlahy lité</t>
  </si>
  <si>
    <t>119001201</t>
  </si>
  <si>
    <t>Úprava zemin vápnem nebo směsnými hydraulickými pojivy</t>
  </si>
  <si>
    <t>-598244429</t>
  </si>
  <si>
    <t>5,7*14,6*0,3"stabilizace podloží</t>
  </si>
  <si>
    <t>(-0,26*0,275-0,26*1*2-0,26*0,775-0,54*0,475-0,25*1*2-0,45*0,775)*0,3</t>
  </si>
  <si>
    <t>(18,5*14,6-0,3*2,1)*0,3</t>
  </si>
  <si>
    <t>(-0,35*0,475-1*0,475*3-0,34*0,475-0,35*1*2-0,35*0,775-0,34*1*2-0,65*0,775-1*0,775*2)*0,3</t>
  </si>
  <si>
    <t>9,4*11,6*0,3</t>
  </si>
  <si>
    <t>(-0,65*0,475-1*0,65-0,35*0,475-0,25*1*2-0,65*0,7-0,35*1*2-0,35*0,7)*0,3</t>
  </si>
  <si>
    <t>451,349*0,5*0,3"Stabilizace 1/2 plochy</t>
  </si>
  <si>
    <t>58530170</t>
  </si>
  <si>
    <t>vápno nehašené CL 90-Q pro úpravu zemin standardní</t>
  </si>
  <si>
    <t>1476369507</t>
  </si>
  <si>
    <t>0,0354*203,107"2% vápna na m3</t>
  </si>
  <si>
    <t>122201103</t>
  </si>
  <si>
    <t>Odkopávky a prokopávky nezapažené v hornině tř. 3 objem do 5000 m3</t>
  </si>
  <si>
    <t>619386110</t>
  </si>
  <si>
    <t>26,6*15,4*1,4</t>
  </si>
  <si>
    <t>18,6*16*1,2</t>
  </si>
  <si>
    <t>9,5*13,5*1,1</t>
  </si>
  <si>
    <t>Mezisoučet pláň HTU</t>
  </si>
  <si>
    <t>-1235367171</t>
  </si>
  <si>
    <t>131201101</t>
  </si>
  <si>
    <t>Hloubení jam nezapažených v hornině tř. 3 objemu do 100 m3</t>
  </si>
  <si>
    <t>-2057685591</t>
  </si>
  <si>
    <t>2,5*8,6*(0,9)</t>
  </si>
  <si>
    <t>11,6*2,5*(0,9)</t>
  </si>
  <si>
    <t>9,8*3,2*(0,9)</t>
  </si>
  <si>
    <t>2*1,9*2*(0,9)</t>
  </si>
  <si>
    <t>2*2,9*3*(0,9)</t>
  </si>
  <si>
    <t>2,7*14,2*(0,9)</t>
  </si>
  <si>
    <t>17*3,6*(0,9)</t>
  </si>
  <si>
    <t>2*2,9*(0,9)</t>
  </si>
  <si>
    <t>2*1,9*(0,9)</t>
  </si>
  <si>
    <t>2,4*6,2*(0,9)</t>
  </si>
  <si>
    <t>10,5*2,7*(0,9)</t>
  </si>
  <si>
    <t>0,8*2*2*0,9*2</t>
  </si>
  <si>
    <t>Mezisoučet patky</t>
  </si>
  <si>
    <t>131201109</t>
  </si>
  <si>
    <t>Příplatek za lepivost u hloubení jam nezapažených v hornině tř. 3</t>
  </si>
  <si>
    <t>899359004</t>
  </si>
  <si>
    <t>-641855517</t>
  </si>
  <si>
    <t>1071,691+239,067"výkop</t>
  </si>
  <si>
    <t>74,654"zásyp</t>
  </si>
  <si>
    <t>-105709785</t>
  </si>
  <si>
    <t>-74,654"zásyp</t>
  </si>
  <si>
    <t>-145,83"zásyp po základech-demolice</t>
  </si>
  <si>
    <t>248276194</t>
  </si>
  <si>
    <t>1090,274*3</t>
  </si>
  <si>
    <t>1200717202</t>
  </si>
  <si>
    <t>1090,274*1,85</t>
  </si>
  <si>
    <t>-313522710</t>
  </si>
  <si>
    <t>239,067"výkop</t>
  </si>
  <si>
    <t>-(80,508+1,818+9,28+24,027+17,78)</t>
  </si>
  <si>
    <t>-20-11</t>
  </si>
  <si>
    <t>36194005</t>
  </si>
  <si>
    <t>"pod zdi z BT"(2,4+3,1+3,1+2,78+3,73+2+3,33+3,8)*0,5</t>
  </si>
  <si>
    <t>(8,39*2,3+2,3*11,86+9,59*3+1,8*1,7*2)</t>
  </si>
  <si>
    <t>(1,8*2,7*0,1*3+0,5*(2,2+2,9+2,9+2,58)+2,3*13,905+19,93*3,5+0,2*2,7+1,6*2,5)</t>
  </si>
  <si>
    <t>(1,8*2,7*00,1+1,8*1,7+2,4*3,3+3,68*5,03+6,32*2,5)</t>
  </si>
  <si>
    <t>24,7*14,5+9,4*11,5</t>
  </si>
  <si>
    <t>-1*0,475*5-0,46*0,26-0,26*1*2-0,26*0,77-1*0,775-1*1*2-1*0,77*3-1*1*2-0,35*0,475-0,35*1*2-0,35*0,775-1*0,775</t>
  </si>
  <si>
    <t>273321511</t>
  </si>
  <si>
    <t>Základové desky ze ŽB bez zvýšených nároků na prostředí tř. C 25/30</t>
  </si>
  <si>
    <t>429368697</t>
  </si>
  <si>
    <t>(8,19*2,1+12,06*2,1+0,55*0,4+9,39*2,8)*(-1,95+2,35)"spodní úroveň -0,750</t>
  </si>
  <si>
    <t>(2,3*2,5+9,205*2,1+3,6*2,3+18,68*3,2-2,1*0,2)*(-1,2+1,6)</t>
  </si>
  <si>
    <t>(2,2*3,4+3,48*4,83+6,62*2,3)*(-0,45+0,85)</t>
  </si>
  <si>
    <t>273353121</t>
  </si>
  <si>
    <t>Bednění kotevních otvorů v základových deskách průřezu do 0,05 m2 hl 0,5 m</t>
  </si>
  <si>
    <t>1258980197</t>
  </si>
  <si>
    <t>"kapsy pro zarážku"20</t>
  </si>
  <si>
    <t>274313511</t>
  </si>
  <si>
    <t>Základové pásy z betonu tř. C 12/15</t>
  </si>
  <si>
    <t>1522653630</t>
  </si>
  <si>
    <t>Poznámka k položce:
Podkladní bet. pod zdi z bed.tvárnic</t>
  </si>
  <si>
    <t>"pod zdi z BT"(2,4+3,1+3,1+2,78+3,73+2+3,33+3,8)*0,5*0,15</t>
  </si>
  <si>
    <t>274351121</t>
  </si>
  <si>
    <t>Zřízení bednění základových pasů rovného</t>
  </si>
  <si>
    <t>1974645244</t>
  </si>
  <si>
    <t>"pod zdi z BT"(2,4+3,1+3,1+2,78+3,73+2+3,33+3,8)*2*0,15</t>
  </si>
  <si>
    <t>274351122</t>
  </si>
  <si>
    <t>Odstranění bednění základových pasů rovného</t>
  </si>
  <si>
    <t>852064994</t>
  </si>
  <si>
    <t>275321511</t>
  </si>
  <si>
    <t>Základové patky ze ŽB bez zvýšených nároků na prostředí tř. C 25/30</t>
  </si>
  <si>
    <t>-391609846</t>
  </si>
  <si>
    <t>(1,6*1,5)*2*(2,35-1,95)</t>
  </si>
  <si>
    <t>(1,6*2,5)*3*(1,6-1,2)</t>
  </si>
  <si>
    <t>(1,6*2,5)*(1,6-1,2)</t>
  </si>
  <si>
    <t>(1,6*1,5)*(0,85-0,45)</t>
  </si>
  <si>
    <t>273313511</t>
  </si>
  <si>
    <t>Základové desky z betonu tř. C 12/15</t>
  </si>
  <si>
    <t>-2133651695</t>
  </si>
  <si>
    <t>Poznámka k položce:
Podkladní bet.</t>
  </si>
  <si>
    <t>(8,39*2,3+2,3*11,86+9,59*3+1,8*1,7*2)*0,1</t>
  </si>
  <si>
    <t>(1,8*2,7*0,1*3+0,5*(2,2+2,9+2,9+2,58)+2,3*13,905+19,93*3,5+0,2*2,7+1,6*2,5)*0,1</t>
  </si>
  <si>
    <t>(1,8*2,7*00,1+1,8*1,7+2,4*3,3+3,68*5,03+6,32*2,5)*0,1</t>
  </si>
  <si>
    <t>273351121</t>
  </si>
  <si>
    <t>Zřízení bednění základových desek</t>
  </si>
  <si>
    <t>-1056544425</t>
  </si>
  <si>
    <t>(8,39+2,3*2+5,54+11,86+6,74+3+9,59+3,5+0,55+11,46+0,55)*0,1</t>
  </si>
  <si>
    <t>(1,8*2+1,7*2)*2*0,1</t>
  </si>
  <si>
    <t>(1,8*2+2,7*2)*3+(2,5+13,91+16,18+3,5+18,38+3+1,5+3,2+1,5+9,05+0,2+2,7)*0,1</t>
  </si>
  <si>
    <t>(1,8*2+2,7*2+1,8*2+1,7*2)*0,1</t>
  </si>
  <si>
    <t>(2,4+6,03+6,22+9,8+5,03+1,3+3,4)*0,1</t>
  </si>
  <si>
    <t>273351122</t>
  </si>
  <si>
    <t>Odstranění bednění základových desek</t>
  </si>
  <si>
    <t>-1134408642</t>
  </si>
  <si>
    <t>275322611</t>
  </si>
  <si>
    <t>Základové patky ze ŽB se zvýšenými nároky na prostředí tř. C 30/37</t>
  </si>
  <si>
    <t>-1668754204</t>
  </si>
  <si>
    <t>1*1*(1,95-1,25)*8</t>
  </si>
  <si>
    <t>1*1*(1,2-0,5)*10+1,4*1*(1,2-0,5)</t>
  </si>
  <si>
    <t>1*1*(1,2-0,5)*1+1*1*(0,45+0,25)*5</t>
  </si>
  <si>
    <t>275351121</t>
  </si>
  <si>
    <t>Zřízení bednění základových patek</t>
  </si>
  <si>
    <t>512870541</t>
  </si>
  <si>
    <t>(1,6*2+1,5*2)*2*(2,35-1,95)</t>
  </si>
  <si>
    <t>(1,6*2+2,5*2)*3*(1,6-1,2)</t>
  </si>
  <si>
    <t>(1,6*2+2,5*2)*(1,6-1,2)</t>
  </si>
  <si>
    <t>(1,6*2+1,5*2)*(0,85-0,45)</t>
  </si>
  <si>
    <t>Mezisoučet- spodní úrověň</t>
  </si>
  <si>
    <t>1*4*(1,95-1,25)*8</t>
  </si>
  <si>
    <t>1*4*(1,2-0,5)*10+(1,4*2+1*2)*(1,2-0,5)</t>
  </si>
  <si>
    <t>1*4*(1,2-0,5)*1+1*4*(0,45+0,25)*5</t>
  </si>
  <si>
    <t>Mezisoučet- horní úroveň</t>
  </si>
  <si>
    <t>275351122</t>
  </si>
  <si>
    <t>Odstranění bednění základových patek</t>
  </si>
  <si>
    <t>976885488</t>
  </si>
  <si>
    <t>275361821</t>
  </si>
  <si>
    <t>Výztuž základových patek betonářskou ocelí 10 505 (R)</t>
  </si>
  <si>
    <t>-1605775864</t>
  </si>
  <si>
    <t>Poznámka k položce:
vč. výztuže desek</t>
  </si>
  <si>
    <t>7,1719</t>
  </si>
  <si>
    <t>279113154</t>
  </si>
  <si>
    <t>Základová zeď tl do 300 mm z tvárnic ztraceného bednění včetně výplně z betonu tř. C 25/30</t>
  </si>
  <si>
    <t>1670302067</t>
  </si>
  <si>
    <t>Poznámka k položce:
Výplň beton 30/37</t>
  </si>
  <si>
    <t>"osa A"6,1*1,2-0,57*0,7-0,35*0,7+18,9*1,45-(1,6*0,25+1*0,7)*3-0,65*0,7+0,72*0,5-0,45*0,7-0,62*0,25</t>
  </si>
  <si>
    <t>6*2,2-0,95*0,7-1,2*0,25-1*0,7-1,6*0,25+4,05*1,45-0,7*0,7-0,95*0,25</t>
  </si>
  <si>
    <t>"osa 1"13,25*1,25-(1,5*0,25+1*0,7)*2-0,45*0,7-0,87*0,25-1,57*0,25-0,8*0,7</t>
  </si>
  <si>
    <t>3,2*1,75"odskok u osy 2</t>
  </si>
  <si>
    <t>2,3*1,75"odskok u osy 6</t>
  </si>
  <si>
    <t>"osa 9"11,8*1,25-0,47*0,7-0,7*0,25-7*0,25-1*0,7*2-0,7*0,7</t>
  </si>
  <si>
    <t>279113155</t>
  </si>
  <si>
    <t>Základová zeď tl do 400 mm z tvárnic ztraceného bednění včetně výplně z betonu tř. C 25/30</t>
  </si>
  <si>
    <t>-5112757</t>
  </si>
  <si>
    <t>"osa 2"14,8*1,75-0,77*0,7-1*0,7*2-0,77*0,7</t>
  </si>
  <si>
    <t>"osa 6"14,5*1-0,47*0,7-1*0,7*2-0,77*0,7</t>
  </si>
  <si>
    <t>279361821</t>
  </si>
  <si>
    <t>Výztuž základových zdí nosných betonářskou ocelí 10 505</t>
  </si>
  <si>
    <t>-254101258</t>
  </si>
  <si>
    <t>311113151</t>
  </si>
  <si>
    <t>Nosná zeď tl 150 mm z hladkých tvárnic ztraceného bednění včetně výplně z betonu tř. C 25/30</t>
  </si>
  <si>
    <t>-229480562</t>
  </si>
  <si>
    <t>14,53*0,75*2</t>
  </si>
  <si>
    <t>337171111</t>
  </si>
  <si>
    <t>Montáž nosné ocelové kce průmyslové haly bez jeřábové dráhy v do 6 m rozpětí vazníků do 12 m</t>
  </si>
  <si>
    <t>-113691323</t>
  </si>
  <si>
    <t>33,5314"OK</t>
  </si>
  <si>
    <t>R1300015</t>
  </si>
  <si>
    <t>Dodávka materiálu ocelové konstrukce</t>
  </si>
  <si>
    <t>-204103577</t>
  </si>
  <si>
    <t>Poznámka k položce:
Vč. kotevního materiálu, doplňků, povrchové úpravy.
Dodavatel a výrobce konstrukce: např. S.O.K. Třebíč. Vč. výrobní dokumentace.</t>
  </si>
  <si>
    <t>342151111</t>
  </si>
  <si>
    <t>Montáž opláštění stěn ocelových kcí ze sendvičových panelů šroubovaných budov v do 6 m</t>
  </si>
  <si>
    <t>-630346994</t>
  </si>
  <si>
    <t>"JV"6*4,65</t>
  </si>
  <si>
    <t>133,26-4*6*4</t>
  </si>
  <si>
    <t>48-4*4,2-2*2*2</t>
  </si>
  <si>
    <t>"JZ"67,01-4,8*3*3-3*3</t>
  </si>
  <si>
    <t>111,92"stěna 101/102</t>
  </si>
  <si>
    <t>"SV"66,72-0,8*1,97-1,6*1,97</t>
  </si>
  <si>
    <t>"SV-požární stěna"84,2</t>
  </si>
  <si>
    <t>"SZ"6*4,01+19,1*7+9,5*5</t>
  </si>
  <si>
    <t>9,7*5,75-1,6*1,97"stěna 103/104</t>
  </si>
  <si>
    <t>55324717</t>
  </si>
  <si>
    <t>panel sendvičový stěnový vnější, izolace PIR, skryté kotvení, U 0,22W/m2K, modulová/celková š 1000/1050mm tl 100mm</t>
  </si>
  <si>
    <t>569097156</t>
  </si>
  <si>
    <t>Poznámka k položce:
PLECHOVÉ STĚNOVÉ SENDVIČOVÉ PANELY
KINGSPAN KS 1000 AWP - M, HORIZONTÁLNÍ APLIKACE
POŽÁRNÍ ODOLNOST I EW 15 DP3
vč. doplňků - systémových lišt - ukončení, oplechování.</t>
  </si>
  <si>
    <t>619,165*1,03</t>
  </si>
  <si>
    <t>"odp. SV-požární stěna"-84,2*1,03</t>
  </si>
  <si>
    <t>55324760</t>
  </si>
  <si>
    <t>panel sendvičový stěnový vnější, izolace minerální vlna, skryté kotvení, U 0,43W/m2K, modulová/celková š 1000/1054mm tl 100mm</t>
  </si>
  <si>
    <t>-1850552345</t>
  </si>
  <si>
    <t>Poznámka k položce:
PLECHOVÉ STĚNOVÉ SENDVIČOVÉ PANELY
KINGSPAN KS 1150 FR - M, HORIZONTÁLNÍ APLIKACE
POŽÁRNÍ ODOLNOST VNITŘNÍ PŘÍČKY  EI 60 DP1 DP3
vč. doplňků - systémových lišt - ukončení, oplechování.</t>
  </si>
  <si>
    <t>"SV-požární stěna"84,2*1,03</t>
  </si>
  <si>
    <t>Vodorovné konstrukce</t>
  </si>
  <si>
    <t>441171112</t>
  </si>
  <si>
    <t>Montáž ocelových kcí zastřešení vazníky nebo krovy hmotnosti prvku do 30 kg/m dl do 18 m</t>
  </si>
  <si>
    <t>1508744995</t>
  </si>
  <si>
    <t>3,2142"metsec</t>
  </si>
  <si>
    <t>R1300052</t>
  </si>
  <si>
    <t>Vaznice METSEC 202Z23, 202Z27, 202Z20, vč. spojek a příslušenství</t>
  </si>
  <si>
    <t>-1415498720</t>
  </si>
  <si>
    <t>444151111</t>
  </si>
  <si>
    <t>Montáž krytiny ocelových střech ze sendvičových panelů šroubovaných budov v do 6 m</t>
  </si>
  <si>
    <t>867636594</t>
  </si>
  <si>
    <t>6,3*7,772*2</t>
  </si>
  <si>
    <t>19,7*7,772*2</t>
  </si>
  <si>
    <t>10*6,26*2</t>
  </si>
  <si>
    <t>55324732</t>
  </si>
  <si>
    <t>panel sendvičový střešní, izolace PIR, viditelné kotvení, U 0,26W/m2K, modulová/celková š 1000/1083mm tl 120/80mm</t>
  </si>
  <si>
    <t>287540808</t>
  </si>
  <si>
    <t>Poznámka k položce:
STŘEŠNÍ IZOLAČNÍ PANELY KINGSPAN
KS 1000 RW TLOUŠŤKY 120 MM, vč. doplňků - systémových lišt - ukončení, oplechování.</t>
  </si>
  <si>
    <t>529,344*1,03</t>
  </si>
  <si>
    <t>Úpravy povrchů, podlahy a osazování výplní</t>
  </si>
  <si>
    <t>612142001</t>
  </si>
  <si>
    <t>Potažení vnitřních stěn sklovláknitým pletivem vtlačeným do tenkovrstvé hmoty</t>
  </si>
  <si>
    <t>-205180597</t>
  </si>
  <si>
    <t>14,7*0,75*2</t>
  </si>
  <si>
    <t>622381011</t>
  </si>
  <si>
    <t>Tenkovrstvá minerální zrnitá omítka tl. 1,5 mm včetně penetrace vnějších stěn</t>
  </si>
  <si>
    <t>2096518062</t>
  </si>
  <si>
    <t>631311235</t>
  </si>
  <si>
    <t>Mazanina tl do 240 mm z betonu prostého se zvýšenými nároky na prostředí tř. C 30/37</t>
  </si>
  <si>
    <t>-1738401896</t>
  </si>
  <si>
    <t>6,1*14,8*0,2"úrověň -0,750</t>
  </si>
  <si>
    <t>19,2*14,8*0,2-0,2*11,8*0,2"úroveň 0,000</t>
  </si>
  <si>
    <t>10,1*11,8*0,2"úrověň +0,750</t>
  </si>
  <si>
    <t>631319013</t>
  </si>
  <si>
    <t>Příplatek k mazanině tl do 240 mm za přehlazení povrchu</t>
  </si>
  <si>
    <t>-1923833877</t>
  </si>
  <si>
    <t>631351101</t>
  </si>
  <si>
    <t>Zřízení bednění rýh a hran v podlahách</t>
  </si>
  <si>
    <t>-1679118899</t>
  </si>
  <si>
    <t>(6,1+14,8)*0,2"úrověň -0,750</t>
  </si>
  <si>
    <t>(18,9+14,8)*0,2"úroveň 0,000</t>
  </si>
  <si>
    <t>(10+11,8*2)*0,2"úrověň +0,750</t>
  </si>
  <si>
    <t>631351102</t>
  </si>
  <si>
    <t>Odstranění bednění rýh a hran v podlahách</t>
  </si>
  <si>
    <t>-343759026</t>
  </si>
  <si>
    <t>631361821</t>
  </si>
  <si>
    <t>Výztuž mazanin betonářskou ocelí 10 505</t>
  </si>
  <si>
    <t>-168897945</t>
  </si>
  <si>
    <t>634112117</t>
  </si>
  <si>
    <t>Obvodová dilatace podlahovým páskem z pěnového PE mezi stěnou a mazaninou nebo potěrem v 200 mm</t>
  </si>
  <si>
    <t>367771483</t>
  </si>
  <si>
    <t>14,53+11,5+0,3</t>
  </si>
  <si>
    <t>634662111</t>
  </si>
  <si>
    <t>Výplň dilatačních spar šířky do 10 mm v mazaninách akrylátovým tmelem</t>
  </si>
  <si>
    <t>1357742734</t>
  </si>
  <si>
    <t>126,2</t>
  </si>
  <si>
    <t>634911123</t>
  </si>
  <si>
    <t>Řezání dilatačních spár š 10 mm hl do 50 mm v čerstvé betonové mazanině</t>
  </si>
  <si>
    <t>-567175967</t>
  </si>
  <si>
    <t>35*2+14,8*3+11,8</t>
  </si>
  <si>
    <t>635111215</t>
  </si>
  <si>
    <t>Násyp pod podlahy ze štěrkopísku se zhutněním</t>
  </si>
  <si>
    <t>286487002</t>
  </si>
  <si>
    <t>5,7*14,6*0,04</t>
  </si>
  <si>
    <t>(18,5*14,6-0,3*2,1)*0,04</t>
  </si>
  <si>
    <t>9,4*11,6*0,04</t>
  </si>
  <si>
    <t>635111241</t>
  </si>
  <si>
    <t>Násyp pod podlahy z hrubého kameniva 8-16 se zhutněním</t>
  </si>
  <si>
    <t>1682291129</t>
  </si>
  <si>
    <t>5,7*14,6*0,3"horní vrstva</t>
  </si>
  <si>
    <t>635111242</t>
  </si>
  <si>
    <t>Násyp pod podlahy z hrubého kameniva 16-32 se zhutněním</t>
  </si>
  <si>
    <t>624783662</t>
  </si>
  <si>
    <t>5,7*14,6*0,3"spodní vrstva</t>
  </si>
  <si>
    <t xml:space="preserve"> Ostatní konstrukce a práce-bourání</t>
  </si>
  <si>
    <t>915491211</t>
  </si>
  <si>
    <t>Osazení vodícího proužku z betonových desek do betonového lože tl do 100 mm š proužku 250 mm</t>
  </si>
  <si>
    <t>-1984413366</t>
  </si>
  <si>
    <t>"u obvod.stěny"0,7+0,5+0,5+0,7+0,25+6,7+0,7*3+1,15+4+0,65+0,6+0,25+12</t>
  </si>
  <si>
    <t>59218002</t>
  </si>
  <si>
    <t>krajník betonový silniční 500x250x100mm</t>
  </si>
  <si>
    <t>1392474565</t>
  </si>
  <si>
    <t>30,1*1,015</t>
  </si>
  <si>
    <t>915491212</t>
  </si>
  <si>
    <t>Osazení vodícího proužku z betonových desek do betonového lože tl do 100 mm š proužku 500 mm</t>
  </si>
  <si>
    <t>488736900</t>
  </si>
  <si>
    <t>"před vraty"4,8*2+3+4*4+4</t>
  </si>
  <si>
    <t>2022681218</t>
  </si>
  <si>
    <t>32,6*2*1,015</t>
  </si>
  <si>
    <t>953943113</t>
  </si>
  <si>
    <t>Osazování výrobků do 15 kg/kus do vysekaných kapes zdiva bez jejich dodání</t>
  </si>
  <si>
    <t>-1964949241</t>
  </si>
  <si>
    <t>449321130</t>
  </si>
  <si>
    <t>přístroj hasicí ruční práškový 6Kg</t>
  </si>
  <si>
    <t>-1949970027</t>
  </si>
  <si>
    <t>Poznámka k položce:
Práškový hasicí přístroj 6kg, typ P6F/S - 27A 183B C - Alternativa 21A 113B</t>
  </si>
  <si>
    <t>998014211</t>
  </si>
  <si>
    <t>Přesun hmot pro budovy jednopodlažní z kovových dílců</t>
  </si>
  <si>
    <t>262825797</t>
  </si>
  <si>
    <t>711471053</t>
  </si>
  <si>
    <t>Provedení vodorovné izolace proti tlakové vodě termoplasty volně položenou fólií z nízkolehčeného PE</t>
  </si>
  <si>
    <t>-111555811</t>
  </si>
  <si>
    <t>6,1*14,8"úrověň -0,750</t>
  </si>
  <si>
    <t>19,1*14,8-0,2*11,8"úroveň 0,000</t>
  </si>
  <si>
    <t>10*11,8"úrověň +0,750</t>
  </si>
  <si>
    <t>28322005</t>
  </si>
  <si>
    <t>fólie hydroizolační pro spodní stavbu mPVC tl 2mm</t>
  </si>
  <si>
    <t>702381567</t>
  </si>
  <si>
    <t>488,6*1,15"vodor.</t>
  </si>
  <si>
    <t>99,965*1,15"svislá</t>
  </si>
  <si>
    <t>711472053</t>
  </si>
  <si>
    <t>Provedení svislé izolace proti tlakové vodě termoplasty volně položenou fólií z nízkolehčeného PE</t>
  </si>
  <si>
    <t>-70253434</t>
  </si>
  <si>
    <t>6*1,3+15*0,2+15*0,75</t>
  </si>
  <si>
    <t>18,9*2,3+(2,4*0,6+0,6)*4</t>
  </si>
  <si>
    <t>15*0,75</t>
  </si>
  <si>
    <t>9,7*1,55</t>
  </si>
  <si>
    <t>711491171</t>
  </si>
  <si>
    <t>Provedení izolace proti tlakové vodě vodorovné z textilií vrstva podkladní</t>
  </si>
  <si>
    <t>-1906982365</t>
  </si>
  <si>
    <t>711491172</t>
  </si>
  <si>
    <t>Provedení izolace proti tlakové vodě vodorovné z textilií vrstva ochranná</t>
  </si>
  <si>
    <t>-85433662</t>
  </si>
  <si>
    <t>69311081</t>
  </si>
  <si>
    <t>geotextilie netkaná separační, ochranná, filtrační, drenážní PES 300g/m2</t>
  </si>
  <si>
    <t>-2042305055</t>
  </si>
  <si>
    <t>488,6*2*1,1</t>
  </si>
  <si>
    <t>99,965*2*1,1</t>
  </si>
  <si>
    <t>711491271</t>
  </si>
  <si>
    <t>Provedení izolace proti tlakové vodě svislé z textilií vrstva podkladní</t>
  </si>
  <si>
    <t>392095220</t>
  </si>
  <si>
    <t>711491272</t>
  </si>
  <si>
    <t>Provedení izolace proti tlakové vodě svislé z textilií vrstva ochranná</t>
  </si>
  <si>
    <t>249407935</t>
  </si>
  <si>
    <t>-2107082416</t>
  </si>
  <si>
    <t>Vzduchotechnika</t>
  </si>
  <si>
    <t>751398051</t>
  </si>
  <si>
    <t>Mtž protidešťové žaluzie potrubí do 0,150 m2</t>
  </si>
  <si>
    <t>1029364841</t>
  </si>
  <si>
    <t>1+7</t>
  </si>
  <si>
    <t>12287181</t>
  </si>
  <si>
    <t>PROTIDEST.ZALUZIE IWG 300/300</t>
  </si>
  <si>
    <t>-1861998908</t>
  </si>
  <si>
    <t>70</t>
  </si>
  <si>
    <t>998751101</t>
  </si>
  <si>
    <t>Přesun hmot tonážní pro vzduchotechniku v objektech v do 12 m</t>
  </si>
  <si>
    <t>-774702941</t>
  </si>
  <si>
    <t>762</t>
  </si>
  <si>
    <t>Konstrukce tesařské</t>
  </si>
  <si>
    <t>71</t>
  </si>
  <si>
    <t>762430015</t>
  </si>
  <si>
    <t>Obložení stěn z cementotřískových desek tl 18 mm na sraz šroubovaných</t>
  </si>
  <si>
    <t>-1760462999</t>
  </si>
  <si>
    <t>"101"(5,74)*1,8</t>
  </si>
  <si>
    <t>"102"(4,53+4,49+4,49+4,53)*1,8</t>
  </si>
  <si>
    <t>"102"(5,71+9,7+5,71-1,6-0,8)*1,8</t>
  </si>
  <si>
    <t>72</t>
  </si>
  <si>
    <t>998762101</t>
  </si>
  <si>
    <t>Přesun hmot tonážní pro kce tesařské v objektech v do 6 m</t>
  </si>
  <si>
    <t>649885017</t>
  </si>
  <si>
    <t>73</t>
  </si>
  <si>
    <t>764011611</t>
  </si>
  <si>
    <t>Podkladní plech z Pz s upraveným povrchem rš 150 mm</t>
  </si>
  <si>
    <t>310445334</t>
  </si>
  <si>
    <t>Poznámka k položce:
Ozn. K11.</t>
  </si>
  <si>
    <t>74</t>
  </si>
  <si>
    <t>R764138212</t>
  </si>
  <si>
    <t>Lišta z plechu Pz+PES 25 tl. 0,6 mm R.Š. 150</t>
  </si>
  <si>
    <t>876976071</t>
  </si>
  <si>
    <t>75</t>
  </si>
  <si>
    <t>764201115</t>
  </si>
  <si>
    <t>Montáž oplechování nevětraného hřebene s hřebenovým plechem</t>
  </si>
  <si>
    <t>-49774281</t>
  </si>
  <si>
    <t>Poznámka k položce:
Ozn. K15.</t>
  </si>
  <si>
    <t>76</t>
  </si>
  <si>
    <t>R764138211</t>
  </si>
  <si>
    <t>Hřeben z plechu Pz+PES 25 tl. 0,6 mm R.Š. 600</t>
  </si>
  <si>
    <t>899034007</t>
  </si>
  <si>
    <t>77</t>
  </si>
  <si>
    <t>764204105</t>
  </si>
  <si>
    <t>Montáž oplechování horních ploch a atik bez rohů rš do 400 mm</t>
  </si>
  <si>
    <t>475611981</t>
  </si>
  <si>
    <t>Poznámka k položce:
Ozn. K17, K22.</t>
  </si>
  <si>
    <t>28,2+101</t>
  </si>
  <si>
    <t>78</t>
  </si>
  <si>
    <t>R764138213</t>
  </si>
  <si>
    <t>Lemování dolního okraje stěn.panelů z plechu Pz+PES 25 tl. 0,6 mm R.Š. 250</t>
  </si>
  <si>
    <t>1071821257</t>
  </si>
  <si>
    <t>79</t>
  </si>
  <si>
    <t>R764138214</t>
  </si>
  <si>
    <t>Lemování soklu z plechu Pz+PES 25 tl. 0,6 mm R.Š. 250</t>
  </si>
  <si>
    <t>-1963527070</t>
  </si>
  <si>
    <t>80</t>
  </si>
  <si>
    <t>764216601</t>
  </si>
  <si>
    <t>Oplechování rovných parapetů mechanicky kotvené z Pz s povrchovou úpravou rš 150 mm</t>
  </si>
  <si>
    <t>-117215907</t>
  </si>
  <si>
    <t>Poznámka k položce:
Ozn. K20.</t>
  </si>
  <si>
    <t>81</t>
  </si>
  <si>
    <t>R764138215</t>
  </si>
  <si>
    <t>Oplechování parapetu z plechu Pz+PES 25 tl. 0,6 mm R.Š. 150</t>
  </si>
  <si>
    <t>-1534894855</t>
  </si>
  <si>
    <t>82</t>
  </si>
  <si>
    <t>764301115</t>
  </si>
  <si>
    <t>Montáž lemování rovných zdí střech s krytinou skládanou rš do 400 mm</t>
  </si>
  <si>
    <t>1131054610</t>
  </si>
  <si>
    <t>Poznámka k položce:
Ozn. K12, K13, K19.</t>
  </si>
  <si>
    <t>62+24+16,4</t>
  </si>
  <si>
    <t>83</t>
  </si>
  <si>
    <t>R764138216</t>
  </si>
  <si>
    <t>Oplechování vnitřního svislého rohu z plechu Pz+PES 25 tl. 0,6 mm R.Š. 150</t>
  </si>
  <si>
    <t>2021453597</t>
  </si>
  <si>
    <t>84</t>
  </si>
  <si>
    <t>R764138217</t>
  </si>
  <si>
    <t>Oplechování vnějšího svislého rohu z plechu Pz+PES 25 tl. 0,6 mm R.Š. 400</t>
  </si>
  <si>
    <t>-1005965371</t>
  </si>
  <si>
    <t>85</t>
  </si>
  <si>
    <t>R764138218</t>
  </si>
  <si>
    <t>Oplechování vnějšího okna a dveří z plechu Pz+PES 25 tl. 0,6 mm R.Š. 240</t>
  </si>
  <si>
    <t>-1869232665</t>
  </si>
  <si>
    <t>86</t>
  </si>
  <si>
    <t>764301118</t>
  </si>
  <si>
    <t>Montáž lemování rovných zdí střech s krytinou skládanou rš přes 400 mm</t>
  </si>
  <si>
    <t>-1908022334</t>
  </si>
  <si>
    <t>Poznámka k položce:
Ozn. K18.</t>
  </si>
  <si>
    <t>87</t>
  </si>
  <si>
    <t>R764138219</t>
  </si>
  <si>
    <t>Lemování vrat  z plechu Pz+PES 25 tl. 0,6 mm R.Š. 450</t>
  </si>
  <si>
    <t>401962665</t>
  </si>
  <si>
    <t>88</t>
  </si>
  <si>
    <t>764311613</t>
  </si>
  <si>
    <t>Lemování rovných zdí střech s krytinou skládanou z Pz s povrchovou úpravou rš 250 mm</t>
  </si>
  <si>
    <t>800619724</t>
  </si>
  <si>
    <t>Poznámka k položce:
Ozn. K10.</t>
  </si>
  <si>
    <t>89</t>
  </si>
  <si>
    <t>764311617</t>
  </si>
  <si>
    <t>Lemování rovných zdí střech s krytinou skládanou z Pz s povrchovou úpravou rš 670 mm</t>
  </si>
  <si>
    <t>-657451023</t>
  </si>
  <si>
    <t>Poznámka k položce:
Ozn. K9.</t>
  </si>
  <si>
    <t>90</t>
  </si>
  <si>
    <t>764501113</t>
  </si>
  <si>
    <t>Montáž žlabu podokapního hranatého</t>
  </si>
  <si>
    <t>1720000526</t>
  </si>
  <si>
    <t>Poznámka k položce:
Ozn. K1, K4.</t>
  </si>
  <si>
    <t>36*2</t>
  </si>
  <si>
    <t>91</t>
  </si>
  <si>
    <t>R764138220</t>
  </si>
  <si>
    <t>žlab z plechu Pz+PES 25 tl. 0,6 mm R.Š. 610</t>
  </si>
  <si>
    <t>-1559766231</t>
  </si>
  <si>
    <t>92</t>
  </si>
  <si>
    <t>764501114</t>
  </si>
  <si>
    <t>Montáž čela pro podokapní hranatý žlab</t>
  </si>
  <si>
    <t>303374277</t>
  </si>
  <si>
    <t>Poznámka k položce:
Ozn. K5.</t>
  </si>
  <si>
    <t>93</t>
  </si>
  <si>
    <t>R764138221</t>
  </si>
  <si>
    <t>Čelo žlabu z plechu</t>
  </si>
  <si>
    <t>205123278</t>
  </si>
  <si>
    <t>94</t>
  </si>
  <si>
    <t>764501115</t>
  </si>
  <si>
    <t>Montáž háku podokapního hranatého</t>
  </si>
  <si>
    <t>2121697749</t>
  </si>
  <si>
    <t>95</t>
  </si>
  <si>
    <t>R764138222</t>
  </si>
  <si>
    <t>Podpěra žlabu hranatého</t>
  </si>
  <si>
    <t>1751623774</t>
  </si>
  <si>
    <t>96</t>
  </si>
  <si>
    <t>764501116</t>
  </si>
  <si>
    <t>Montáž hrdla hranatého pro podokapní žlab</t>
  </si>
  <si>
    <t>1837057734</t>
  </si>
  <si>
    <t>Poznámka k položce:
Ozn. K6.</t>
  </si>
  <si>
    <t>97</t>
  </si>
  <si>
    <t>R764138224</t>
  </si>
  <si>
    <t>Hrdlo žlabu</t>
  </si>
  <si>
    <t>-1295050626</t>
  </si>
  <si>
    <t>98</t>
  </si>
  <si>
    <t>764501117</t>
  </si>
  <si>
    <t>Montáž rohu nebo koutu pro podokapní hranatý žlab</t>
  </si>
  <si>
    <t>2010551979</t>
  </si>
  <si>
    <t>Poznámka k položce:
Ozn, K2, K3.</t>
  </si>
  <si>
    <t>4+4</t>
  </si>
  <si>
    <t>99</t>
  </si>
  <si>
    <t>R764138225</t>
  </si>
  <si>
    <t>Rohový kus žlabu</t>
  </si>
  <si>
    <t>-1709683044</t>
  </si>
  <si>
    <t>100</t>
  </si>
  <si>
    <t>764518623</t>
  </si>
  <si>
    <t>Svody kruhové včetně objímek, kolen, odskoků z Pz s povrchovou úpravou průměru 120 mm</t>
  </si>
  <si>
    <t>852499890</t>
  </si>
  <si>
    <t>Poznámka k položce:
Ozn. K7</t>
  </si>
  <si>
    <t>315907670</t>
  </si>
  <si>
    <t>767</t>
  </si>
  <si>
    <t>Konstrukce zámečnické</t>
  </si>
  <si>
    <t>767620124</t>
  </si>
  <si>
    <t>Montáž oken kovových zdvojených otevíravých do panelů nebo ocelové konstrukce plochy přes 2,5 m2</t>
  </si>
  <si>
    <t>-1148356255</t>
  </si>
  <si>
    <t>2*2*2</t>
  </si>
  <si>
    <t>103</t>
  </si>
  <si>
    <t>55341013</t>
  </si>
  <si>
    <t>okno Al otevíravé/sklopné trojsklo přes plochu 1m2 v1,5-2,5m</t>
  </si>
  <si>
    <t>51086413</t>
  </si>
  <si>
    <t>104</t>
  </si>
  <si>
    <t>767640111</t>
  </si>
  <si>
    <t>Montáž dveří ocelových vchodových jednokřídlových bez nadsvětlíku</t>
  </si>
  <si>
    <t>2090905955</t>
  </si>
  <si>
    <t>105</t>
  </si>
  <si>
    <t>55341246</t>
  </si>
  <si>
    <t>dveře Al vchodové jednokřídlové š 900mm</t>
  </si>
  <si>
    <t>546776729</t>
  </si>
  <si>
    <t>Poznámka k položce:
Z7. Vč. příslušenství dle požadavku investora.</t>
  </si>
  <si>
    <t>106</t>
  </si>
  <si>
    <t>767640221</t>
  </si>
  <si>
    <t>Montáž dveří ocelových vchodových dvoukřídlových bez nadsvětlíku</t>
  </si>
  <si>
    <t>982398672</t>
  </si>
  <si>
    <t>107</t>
  </si>
  <si>
    <t>55341311</t>
  </si>
  <si>
    <t>dveře Al vchodové dvoukřídlové do š 1600mm</t>
  </si>
  <si>
    <t>-1014501611</t>
  </si>
  <si>
    <t>Poznámka k položce:
Z8. Vč. příslušenství dle požadavku investora.</t>
  </si>
  <si>
    <t>108</t>
  </si>
  <si>
    <t>767651113</t>
  </si>
  <si>
    <t>Montáž vrat garážových sekčních zajížděcích pod strop plochy do 13 m2</t>
  </si>
  <si>
    <t>371172701</t>
  </si>
  <si>
    <t>109</t>
  </si>
  <si>
    <t>553458714</t>
  </si>
  <si>
    <t>vrata garážová sekční zateplená lamela 3x4m</t>
  </si>
  <si>
    <t>-81339789</t>
  </si>
  <si>
    <t>Poznámka k položce:
Z6.</t>
  </si>
  <si>
    <t>110</t>
  </si>
  <si>
    <t>767651114</t>
  </si>
  <si>
    <t>Montáž vrat garážových sekčních zajížděcích pod strop plochy přes 13 m2</t>
  </si>
  <si>
    <t>597899957</t>
  </si>
  <si>
    <t>"4,8x3"2</t>
  </si>
  <si>
    <t>"4x6"4</t>
  </si>
  <si>
    <t>"4x4,2"1</t>
  </si>
  <si>
    <t>111</t>
  </si>
  <si>
    <t>553458711</t>
  </si>
  <si>
    <t>vrata garážová sekční zateplená lamela 4,0x4,2m</t>
  </si>
  <si>
    <t>-150649751</t>
  </si>
  <si>
    <t>Poznámka k položce:
Z6. Vč. příslušenství dle požadavku investora.</t>
  </si>
  <si>
    <t>112</t>
  </si>
  <si>
    <t>553458712</t>
  </si>
  <si>
    <t>vrata garážová sekční zateplená lamela 4,8x3m</t>
  </si>
  <si>
    <t>-1943841600</t>
  </si>
  <si>
    <t>Poznámka k položce:
Z1.  Vč. příslušenství dle požadavku investora.</t>
  </si>
  <si>
    <t>113</t>
  </si>
  <si>
    <t>5534587121</t>
  </si>
  <si>
    <t>-777646844</t>
  </si>
  <si>
    <t>Poznámka k položce:
Z2. Vč. příslušenství dle požadavku investora.</t>
  </si>
  <si>
    <t>114</t>
  </si>
  <si>
    <t>553458713</t>
  </si>
  <si>
    <t>vrata garážová sekční zateplená lamela 4x6m</t>
  </si>
  <si>
    <t>191027196</t>
  </si>
  <si>
    <t>Poznámka k položce:
Z4, Z5. Vč. příslušenství dle požadavku investora.</t>
  </si>
  <si>
    <t>115</t>
  </si>
  <si>
    <t>998767101</t>
  </si>
  <si>
    <t>Přesun hmot tonážní pro zámečnické konstrukce v objektech v do 6 m</t>
  </si>
  <si>
    <t>932662195</t>
  </si>
  <si>
    <t>777</t>
  </si>
  <si>
    <t>Podlahy lité</t>
  </si>
  <si>
    <t>116</t>
  </si>
  <si>
    <t>777111111</t>
  </si>
  <si>
    <t>Vysátí podkladu před provedením lité podlahy</t>
  </si>
  <si>
    <t>-1807630083</t>
  </si>
  <si>
    <t>117</t>
  </si>
  <si>
    <t>777111141</t>
  </si>
  <si>
    <t>Otryskání podkladu před provedením lité podlahy</t>
  </si>
  <si>
    <t>-1647211910</t>
  </si>
  <si>
    <t>472,38"očišť. např. tlak. vodou</t>
  </si>
  <si>
    <t>118</t>
  </si>
  <si>
    <t>777131105</t>
  </si>
  <si>
    <t>Penetrační epoxidový nátěr podlahy na podklad z čerstvého betonu</t>
  </si>
  <si>
    <t>-1813695476</t>
  </si>
  <si>
    <t>478,38</t>
  </si>
  <si>
    <t>119</t>
  </si>
  <si>
    <t>777611151</t>
  </si>
  <si>
    <t>Krycí epoxidový nátěr parkovacích ploch</t>
  </si>
  <si>
    <t>-401300926</t>
  </si>
  <si>
    <t>120</t>
  </si>
  <si>
    <t>777612101</t>
  </si>
  <si>
    <t>Uzavírací epoxidový barevný nátěr podlahy</t>
  </si>
  <si>
    <t>-1086577400</t>
  </si>
  <si>
    <t>121</t>
  </si>
  <si>
    <t>998777101</t>
  </si>
  <si>
    <t>Přesun hmot tonážní pro podlahy lité v objektech v do 6 m</t>
  </si>
  <si>
    <t>1740135100</t>
  </si>
  <si>
    <t>SO 02-2 - Řadové garáže, dílna, sklad - silnoproud</t>
  </si>
  <si>
    <t>D1 - A.) ROZVADĚČE</t>
  </si>
  <si>
    <t>D2 - B.) ÚLOŽNÝ A UPEVŇOVACÍ MATERIÁL</t>
  </si>
  <si>
    <t>D3 - C.) PŘÍSTROJE</t>
  </si>
  <si>
    <t>D4 - D.) KABELY</t>
  </si>
  <si>
    <t>D5 - E.) SVÍTIDLA</t>
  </si>
  <si>
    <t>D6 - F.) HROMOSVOD</t>
  </si>
  <si>
    <t>D7 - G.) UZEMNĚNÍ</t>
  </si>
  <si>
    <t>D8 - H.) Osvětlení areálu - světla na fasádě</t>
  </si>
  <si>
    <t>D9 - I.) Osvětlení areálu - světla na stožáru</t>
  </si>
  <si>
    <t>D10 - J.) OSTATNÍ</t>
  </si>
  <si>
    <t>D1</t>
  </si>
  <si>
    <t>A.) ROZVADĚČE</t>
  </si>
  <si>
    <t>Pol1</t>
  </si>
  <si>
    <t xml:space="preserve">Rozvaděč RH - oceloplechový skříňový rozvaděč IP54, napěťová soustava 3PEN ~ 50 Hz, 400V/TN-C-S, In=125A, kompletní dodávka ( 1x kompaktní jistič 125A/3+elektronická spoušť nastavena na 125A + pom.kontakty + nap.cívka, 1x multimetr, 4x měř.trafa 125/5, </t>
  </si>
  <si>
    <t>1133396057</t>
  </si>
  <si>
    <t>Pol2</t>
  </si>
  <si>
    <t>Rozvaděč RS1 - oceloplechová přisazená velkoobsahová rozvodnice 120 modulů IP54 , napěťová soustava 3PEN ~ 50 Hz, 400V/TN-C-S, In=63A, kompletní dodávka (1x vypínač 80/3, 10x jistič C16/3, 15xjistič 16B/1, 2xchránič 40A/30mA, 1x jistič 20B/3, 4xjistič 25C</t>
  </si>
  <si>
    <t>-1407530379</t>
  </si>
  <si>
    <t>Pol3</t>
  </si>
  <si>
    <t>Komponenty pro zapojení RH do trafa</t>
  </si>
  <si>
    <t>ks</t>
  </si>
  <si>
    <t>-1069026754</t>
  </si>
  <si>
    <t>Pol4</t>
  </si>
  <si>
    <t>Zapojení RIS od dodavatelů přívodů</t>
  </si>
  <si>
    <t>919591221</t>
  </si>
  <si>
    <t>D2</t>
  </si>
  <si>
    <t>B.) ÚLOŽNÝ A UPEVŇOVACÍ MATERIÁL</t>
  </si>
  <si>
    <t>Pol5</t>
  </si>
  <si>
    <t>Kabelový žlab 150x100mm, vč. zavěšení/uchycení, spojek, tvarovek, koncovek a podružného materiálu</t>
  </si>
  <si>
    <t>-922165175</t>
  </si>
  <si>
    <t>Pol6</t>
  </si>
  <si>
    <t>Elektroinstalační trubka plastová pevná P25, nízká mechanická odolnost 320N, komplet</t>
  </si>
  <si>
    <t>1899832956</t>
  </si>
  <si>
    <t>Pol7</t>
  </si>
  <si>
    <t>Elektroinstalační trubka plastová pevná P32, střední mechanická odolnost 750N, komplet, včetně tvarových dílů a příchytek</t>
  </si>
  <si>
    <t>1537395083</t>
  </si>
  <si>
    <t>Pol8</t>
  </si>
  <si>
    <t>Elektroinstalační trubka plastová ohebná P25, nízká mechanická odolnost 320N, komplet</t>
  </si>
  <si>
    <t>-248146583</t>
  </si>
  <si>
    <t>Pol9</t>
  </si>
  <si>
    <t>Elektroinstalační trubka plastová ohebná P32, nízká mechanická odolnost 320N, komplet</t>
  </si>
  <si>
    <t>-207960401</t>
  </si>
  <si>
    <t>Pol10</t>
  </si>
  <si>
    <t>Parapetní kanál dělený 195X65 , komplet, včetně příslušenství</t>
  </si>
  <si>
    <t>-1209323610</t>
  </si>
  <si>
    <t>Pol11</t>
  </si>
  <si>
    <t>Trubka kopoflex 90</t>
  </si>
  <si>
    <t>-718216973</t>
  </si>
  <si>
    <t>Pol12</t>
  </si>
  <si>
    <t>Spojovací a nosný materiál</t>
  </si>
  <si>
    <t>-2067819597</t>
  </si>
  <si>
    <t>Pol13</t>
  </si>
  <si>
    <t>Drobný úložný a montážní materiál</t>
  </si>
  <si>
    <t>-487964840</t>
  </si>
  <si>
    <t>C.) PŘÍSTROJE</t>
  </si>
  <si>
    <t>Pol14</t>
  </si>
  <si>
    <t>Přepínač střídavý (řaz. 6), 10A/250V, kompletní, IP44</t>
  </si>
  <si>
    <t>1053299674</t>
  </si>
  <si>
    <t>Pol15</t>
  </si>
  <si>
    <t>Tlačítko 1/0, 10A/250V, kompletní, IP44</t>
  </si>
  <si>
    <t>-1179068499</t>
  </si>
  <si>
    <t>Pol16</t>
  </si>
  <si>
    <t>Zásuvka jednonásobná, s clonkami, 16A/250V, kompletní, IP44</t>
  </si>
  <si>
    <t>-1807113713</t>
  </si>
  <si>
    <t>Pol17</t>
  </si>
  <si>
    <t>Zásuvková skříň, s jističi, proudovým chráničem, 1x zásuvka 400V/32A, 1x zásuvka 400V/16A, 2x zásuvka 230V/16A, IP44</t>
  </si>
  <si>
    <t>-789193990</t>
  </si>
  <si>
    <t>Pol18</t>
  </si>
  <si>
    <t>Zásuvka 400V/16A, kompletní IP44</t>
  </si>
  <si>
    <t>1401451896</t>
  </si>
  <si>
    <t>Pol19</t>
  </si>
  <si>
    <t>Zásuvka 400V/32A, kompletní IP44</t>
  </si>
  <si>
    <t>508880587</t>
  </si>
  <si>
    <t>Pol20</t>
  </si>
  <si>
    <t>Vyrážecí tlačítko CENTRAL STOP stop v krytu se sklíčkem</t>
  </si>
  <si>
    <t>-1895069868</t>
  </si>
  <si>
    <t>Pol21</t>
  </si>
  <si>
    <t>Vyrážecí tlačítko TOTAL STOP stop v krytu se sklíčkem</t>
  </si>
  <si>
    <t>1965630822</t>
  </si>
  <si>
    <t>Pol22</t>
  </si>
  <si>
    <t>Vývod ukončený na svorkovnici, nebo zařízení</t>
  </si>
  <si>
    <t>-61028270</t>
  </si>
  <si>
    <t>D4</t>
  </si>
  <si>
    <t>D.) KABELY</t>
  </si>
  <si>
    <t>Pol23</t>
  </si>
  <si>
    <t>Kabel CYKY-J 3x1,5</t>
  </si>
  <si>
    <t>1486012613</t>
  </si>
  <si>
    <t>Pol24</t>
  </si>
  <si>
    <t>Kabel CYKY-O 3x1,5</t>
  </si>
  <si>
    <t>25244744</t>
  </si>
  <si>
    <t>Pol25</t>
  </si>
  <si>
    <t>Kabel CYKY-J 5x1,5</t>
  </si>
  <si>
    <t>-198601854</t>
  </si>
  <si>
    <t>Pol26</t>
  </si>
  <si>
    <t>Kabel CYKY-J 3x2,5</t>
  </si>
  <si>
    <t>904463507</t>
  </si>
  <si>
    <t>Pol27</t>
  </si>
  <si>
    <t>Kabel CYKY-J 5x2,5</t>
  </si>
  <si>
    <t>-1544901560</t>
  </si>
  <si>
    <t>Pol28</t>
  </si>
  <si>
    <t>Kabel CYKY-J 7x2,5</t>
  </si>
  <si>
    <t>1992021990</t>
  </si>
  <si>
    <t>Pol29</t>
  </si>
  <si>
    <t>Kabel CYKY-J 5x4</t>
  </si>
  <si>
    <t>-944767564</t>
  </si>
  <si>
    <t>Pol30</t>
  </si>
  <si>
    <t>Kabel CYKY-J 5x6</t>
  </si>
  <si>
    <t>-1757211364</t>
  </si>
  <si>
    <t>1507998257</t>
  </si>
  <si>
    <t>1191967735</t>
  </si>
  <si>
    <t>Pol33</t>
  </si>
  <si>
    <t>Kabel CYKY 5x10</t>
  </si>
  <si>
    <t>305590338</t>
  </si>
  <si>
    <t>Pol34</t>
  </si>
  <si>
    <t>Kabel AYKY 3x70+50</t>
  </si>
  <si>
    <t>-377934631</t>
  </si>
  <si>
    <t>Pol35</t>
  </si>
  <si>
    <t>Kabel PraflaDur-J P60-R (B2ca s1d0) 3x1,5</t>
  </si>
  <si>
    <t>12098670</t>
  </si>
  <si>
    <t>Pol36</t>
  </si>
  <si>
    <t>Kabel PraflaDur-O P60-R (B2ca s1d0) 3x1,5</t>
  </si>
  <si>
    <t>-1407318386</t>
  </si>
  <si>
    <t>Pol37</t>
  </si>
  <si>
    <t>Kabel PraflaDur P60-R (B2ca s1d0) 3x2,5</t>
  </si>
  <si>
    <t>-476438001</t>
  </si>
  <si>
    <t>Pol38</t>
  </si>
  <si>
    <t>Vodič CYA 16 z/žl, včetně ukončení</t>
  </si>
  <si>
    <t>-432943220</t>
  </si>
  <si>
    <t>Pol39</t>
  </si>
  <si>
    <t>Vodič CYA 10 z/žl, včetně ukončení</t>
  </si>
  <si>
    <t>-2110554358</t>
  </si>
  <si>
    <t>Pol40</t>
  </si>
  <si>
    <t>Vodič CYA 4 z/žl, včetně ukončení</t>
  </si>
  <si>
    <t>-491353059</t>
  </si>
  <si>
    <t>Pol41</t>
  </si>
  <si>
    <t>Vodič CYA 6 z/žl, včetně ukončení</t>
  </si>
  <si>
    <t>943595417</t>
  </si>
  <si>
    <t>D5</t>
  </si>
  <si>
    <t>E.) SVÍTIDLA</t>
  </si>
  <si>
    <t>Pol42</t>
  </si>
  <si>
    <t>Průmyslové-LED-7500-258-4K, IP66</t>
  </si>
  <si>
    <t>-1457796993</t>
  </si>
  <si>
    <t>Pol43</t>
  </si>
  <si>
    <t>Průmyslové-LED-10000-236-4K, IP66</t>
  </si>
  <si>
    <t>-370670078</t>
  </si>
  <si>
    <t>Pol44</t>
  </si>
  <si>
    <t>Nouzové LED 3W LED 360lm IP65 1h</t>
  </si>
  <si>
    <t>-1545806400</t>
  </si>
  <si>
    <t>Pol45</t>
  </si>
  <si>
    <t>Piktogram směr úniku IP65 1h</t>
  </si>
  <si>
    <t>-1471506611</t>
  </si>
  <si>
    <t>D6</t>
  </si>
  <si>
    <t>F.) HROMOSVOD</t>
  </si>
  <si>
    <t>Pol46</t>
  </si>
  <si>
    <t>Drát AlMgSi pr. 8 včetně podpěr</t>
  </si>
  <si>
    <t>-1005637653</t>
  </si>
  <si>
    <t>Pol47</t>
  </si>
  <si>
    <t>Svorky ZS</t>
  </si>
  <si>
    <t>-1966300280</t>
  </si>
  <si>
    <t>Pol48</t>
  </si>
  <si>
    <t>Svorky SS</t>
  </si>
  <si>
    <t>975286335</t>
  </si>
  <si>
    <t>Pol49</t>
  </si>
  <si>
    <t>Svorky SK</t>
  </si>
  <si>
    <t>1434821149</t>
  </si>
  <si>
    <t>Pol51</t>
  </si>
  <si>
    <t>Jímací tyč 2m vč. příslušenství</t>
  </si>
  <si>
    <t>-858423086</t>
  </si>
  <si>
    <t>Pol52</t>
  </si>
  <si>
    <t>Jímací tyč 3m vč. příslušenství</t>
  </si>
  <si>
    <t>716378199</t>
  </si>
  <si>
    <t>Pol53</t>
  </si>
  <si>
    <t>Svod</t>
  </si>
  <si>
    <t>187886627</t>
  </si>
  <si>
    <t>Pol54</t>
  </si>
  <si>
    <t>Ochranný trojúhelník</t>
  </si>
  <si>
    <t>1219940947</t>
  </si>
  <si>
    <t>Pol55</t>
  </si>
  <si>
    <t>Výchozí revize</t>
  </si>
  <si>
    <t>2863829</t>
  </si>
  <si>
    <t>Pol56</t>
  </si>
  <si>
    <t>Dodavatelská dokumentace</t>
  </si>
  <si>
    <t>364782623</t>
  </si>
  <si>
    <t>Pol57</t>
  </si>
  <si>
    <t>Dokumentace skutečného provedení</t>
  </si>
  <si>
    <t>1811006403</t>
  </si>
  <si>
    <t>D7</t>
  </si>
  <si>
    <t>G.) UZEMNĚNÍ</t>
  </si>
  <si>
    <t>Pol60</t>
  </si>
  <si>
    <t>Zemnící pásek FeZn 30x4 včetně montáže</t>
  </si>
  <si>
    <t>-932281527</t>
  </si>
  <si>
    <t>Pol62</t>
  </si>
  <si>
    <t>Svorka SR02</t>
  </si>
  <si>
    <t>-164808226</t>
  </si>
  <si>
    <t>Pol64</t>
  </si>
  <si>
    <t>Svorka SR03</t>
  </si>
  <si>
    <t>-649647512</t>
  </si>
  <si>
    <t>Pol67</t>
  </si>
  <si>
    <t>Svorka ZS, zkušební svorkovnice</t>
  </si>
  <si>
    <t>603838621</t>
  </si>
  <si>
    <t>Pol68</t>
  </si>
  <si>
    <t>Označovací štítky svodů</t>
  </si>
  <si>
    <t>395677459</t>
  </si>
  <si>
    <t>Pol69</t>
  </si>
  <si>
    <t>Ekvipotencální přípojnice</t>
  </si>
  <si>
    <t>1980750545</t>
  </si>
  <si>
    <t>Pol70</t>
  </si>
  <si>
    <t>Stavebně izolační asfalt - antikorozní ochrana spojů vč. Montáže</t>
  </si>
  <si>
    <t>522563635</t>
  </si>
  <si>
    <t>Pol147</t>
  </si>
  <si>
    <t>Antikorozní ochrana zemních spojů - asfaltový potěr, prostup z betonu</t>
  </si>
  <si>
    <t>-1892063983</t>
  </si>
  <si>
    <t>Pol65</t>
  </si>
  <si>
    <t>Komplexní vyzkoušení (průběžná foto + měření)</t>
  </si>
  <si>
    <t>-2124654703</t>
  </si>
  <si>
    <t>Pol66</t>
  </si>
  <si>
    <t>650433794</t>
  </si>
  <si>
    <t>Pol71</t>
  </si>
  <si>
    <t>-1840460494</t>
  </si>
  <si>
    <t>Pol72</t>
  </si>
  <si>
    <t>1273881916</t>
  </si>
  <si>
    <t>H.) Osvětlení areálu - světla na fasádě</t>
  </si>
  <si>
    <t>Pol73</t>
  </si>
  <si>
    <t>Svítidlo F- MODUS LV236 nebo obdobné o stejných vlastnostech</t>
  </si>
  <si>
    <t>-506857857</t>
  </si>
  <si>
    <t>Pol74</t>
  </si>
  <si>
    <t>DVO - držák svítidla na stěnu</t>
  </si>
  <si>
    <t>-1876408772</t>
  </si>
  <si>
    <t>Pol75</t>
  </si>
  <si>
    <t>KabelCYKY-J 5x1,5</t>
  </si>
  <si>
    <t>-61596715</t>
  </si>
  <si>
    <t>Pol76</t>
  </si>
  <si>
    <t>Trubka kopoflex 110</t>
  </si>
  <si>
    <t>268156752</t>
  </si>
  <si>
    <t>Pol77</t>
  </si>
  <si>
    <t>Pásek FeZn (uzemění VO)</t>
  </si>
  <si>
    <t>804708485</t>
  </si>
  <si>
    <t>Pol78</t>
  </si>
  <si>
    <t>Ostatní matriál</t>
  </si>
  <si>
    <t>-429025901</t>
  </si>
  <si>
    <t>Pol79</t>
  </si>
  <si>
    <t>Mimostaveništní doprava</t>
  </si>
  <si>
    <t>2005710601</t>
  </si>
  <si>
    <t>Pol80</t>
  </si>
  <si>
    <t>Přesun dodávek</t>
  </si>
  <si>
    <t>-1813128999</t>
  </si>
  <si>
    <t>Pol81</t>
  </si>
  <si>
    <t>Podíl přidružených výkonů</t>
  </si>
  <si>
    <t>1125259432</t>
  </si>
  <si>
    <t>Pol82</t>
  </si>
  <si>
    <t>Spolupráce s ostatními profesemi</t>
  </si>
  <si>
    <t>1251688305</t>
  </si>
  <si>
    <t>Pol83</t>
  </si>
  <si>
    <t>1285507361</t>
  </si>
  <si>
    <t>Pol84</t>
  </si>
  <si>
    <t>svorka odbočovací a spojovací pro pásek 30x4 mm, FeZn</t>
  </si>
  <si>
    <t>723859173</t>
  </si>
  <si>
    <t>D9</t>
  </si>
  <si>
    <t>I.) Osvětlení areálu - světla na stožáru</t>
  </si>
  <si>
    <t>925678244</t>
  </si>
  <si>
    <t>Pol85</t>
  </si>
  <si>
    <t>S60 - příruba sadová prům. 60</t>
  </si>
  <si>
    <t>-302520813</t>
  </si>
  <si>
    <t>Pol86</t>
  </si>
  <si>
    <t>Stožár LBH7B</t>
  </si>
  <si>
    <t>-1203311415</t>
  </si>
  <si>
    <t>Pol87</t>
  </si>
  <si>
    <t>Stožárová svorkovnice SR 481-27-Z/Al</t>
  </si>
  <si>
    <t>-1173734913</t>
  </si>
  <si>
    <t>Pol88</t>
  </si>
  <si>
    <t>Plastová manžeta OM 108/114</t>
  </si>
  <si>
    <t>639932929</t>
  </si>
  <si>
    <t>-950526954</t>
  </si>
  <si>
    <t>32661708</t>
  </si>
  <si>
    <t>1484070903</t>
  </si>
  <si>
    <t>1323434315</t>
  </si>
  <si>
    <t>Pol89</t>
  </si>
  <si>
    <t>-1672839313</t>
  </si>
  <si>
    <t>Pol90</t>
  </si>
  <si>
    <t>1179152676</t>
  </si>
  <si>
    <t>Pol91</t>
  </si>
  <si>
    <t>1864474902</t>
  </si>
  <si>
    <t>91535674</t>
  </si>
  <si>
    <t>Pol92</t>
  </si>
  <si>
    <t>-1915711583</t>
  </si>
  <si>
    <t>-1002714572</t>
  </si>
  <si>
    <t>D10</t>
  </si>
  <si>
    <t>Pol93</t>
  </si>
  <si>
    <t>Kabelové příchytky</t>
  </si>
  <si>
    <t>1956176004</t>
  </si>
  <si>
    <t>Pol94</t>
  </si>
  <si>
    <t>Spojky wago</t>
  </si>
  <si>
    <t>-1116533874</t>
  </si>
  <si>
    <t>Pol95</t>
  </si>
  <si>
    <t>Prostupy stěnou včetně začištění</t>
  </si>
  <si>
    <t>2059929617</t>
  </si>
  <si>
    <t>Pol96</t>
  </si>
  <si>
    <t>Prostupy stropem včetně začištění</t>
  </si>
  <si>
    <t>-792182593</t>
  </si>
  <si>
    <t>Pol97</t>
  </si>
  <si>
    <t>Prostupy střešní konstrukcí včetně začištění</t>
  </si>
  <si>
    <t>1799497999</t>
  </si>
  <si>
    <t>Pol98</t>
  </si>
  <si>
    <t>Prostupy fasádou včetně začištění</t>
  </si>
  <si>
    <t>972405678</t>
  </si>
  <si>
    <t>Pol99</t>
  </si>
  <si>
    <t>Průrazy požárně dělicí konstrukcí, včetně začištění</t>
  </si>
  <si>
    <t>1896644809</t>
  </si>
  <si>
    <t>Pol100</t>
  </si>
  <si>
    <t>Svorky a příslušenství, HOP</t>
  </si>
  <si>
    <t>1190798197</t>
  </si>
  <si>
    <t>Pol101</t>
  </si>
  <si>
    <t>Protipožární přepážky a ucpávky komplet</t>
  </si>
  <si>
    <t>1293743310</t>
  </si>
  <si>
    <t>Pol102</t>
  </si>
  <si>
    <t>Drážky pro kabeláž ve zdivu</t>
  </si>
  <si>
    <t>-1246369717</t>
  </si>
  <si>
    <t>Pol103</t>
  </si>
  <si>
    <t>Vysekání kapes pro instalační krabice p.o.</t>
  </si>
  <si>
    <t>196810223</t>
  </si>
  <si>
    <t>Pol104</t>
  </si>
  <si>
    <t>Uložení kabeláže v SDK příčkách</t>
  </si>
  <si>
    <t>217203838</t>
  </si>
  <si>
    <t>Pol105</t>
  </si>
  <si>
    <t>Ocelová konstrukce všobecně</t>
  </si>
  <si>
    <t>-1302298861</t>
  </si>
  <si>
    <t>Pol106</t>
  </si>
  <si>
    <t>Bezbečnostní tabulky</t>
  </si>
  <si>
    <t>-1998862000</t>
  </si>
  <si>
    <t>Pol107</t>
  </si>
  <si>
    <t>1072728959</t>
  </si>
  <si>
    <t>Pol108</t>
  </si>
  <si>
    <t>Koordinace s profesí VZT, ÚT a chlazení</t>
  </si>
  <si>
    <t>254400882</t>
  </si>
  <si>
    <t>Pol110</t>
  </si>
  <si>
    <t>Koordinace s profesí ZTI</t>
  </si>
  <si>
    <t>-1459462954</t>
  </si>
  <si>
    <t>Pol111</t>
  </si>
  <si>
    <t>Koordinace s profesí MaR</t>
  </si>
  <si>
    <t>-841369224</t>
  </si>
  <si>
    <t>Pol112</t>
  </si>
  <si>
    <t>Koordinace s profesemi SLA</t>
  </si>
  <si>
    <t>-1310633588</t>
  </si>
  <si>
    <t>Pol113</t>
  </si>
  <si>
    <t>Sádra, montážní pěna</t>
  </si>
  <si>
    <t>-971885446</t>
  </si>
  <si>
    <t>Pol114</t>
  </si>
  <si>
    <t>Lešení a plošiny montážní práce ve výšce 5-13m</t>
  </si>
  <si>
    <t>dní</t>
  </si>
  <si>
    <t>962313597</t>
  </si>
  <si>
    <t>Pol115</t>
  </si>
  <si>
    <t>Podíl prací jiných profesí</t>
  </si>
  <si>
    <t>-775991805</t>
  </si>
  <si>
    <t>Pol116</t>
  </si>
  <si>
    <t>2068895755</t>
  </si>
  <si>
    <t>Pol117</t>
  </si>
  <si>
    <t>-2012334730</t>
  </si>
  <si>
    <t>Pol118</t>
  </si>
  <si>
    <t>Výrobní a dílenská dokumentace</t>
  </si>
  <si>
    <t>hod.</t>
  </si>
  <si>
    <t>-1689714803</t>
  </si>
  <si>
    <t>Pol119</t>
  </si>
  <si>
    <t>1566831067</t>
  </si>
  <si>
    <t>122</t>
  </si>
  <si>
    <t>Pol120</t>
  </si>
  <si>
    <t>Uvedení do provozu</t>
  </si>
  <si>
    <t>1813336956</t>
  </si>
  <si>
    <t>123</t>
  </si>
  <si>
    <t>Pol121</t>
  </si>
  <si>
    <t>Protokol měření intenzity osvětlení</t>
  </si>
  <si>
    <t>-1996160451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</si>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</sst>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2019-I-25-II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REVITALIZACE STŘEDISKA BYSTŘICE NAD PERNŠTEJNEM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Bystřice nad Pernštejnem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28. 10. 2019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VODÁRENSKÁ AKCIOVÁ SPOLEČNOST, a.s.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Ing. Jaroslav Habán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Křišťál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ROUND(AG55+SUM(AG62:AG67),2)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ROUND(AS55+SUM(AS62:AS67),2)</f>
        <v>0</v>
      </c>
      <c r="AT54" s="107">
        <f>ROUND(SUM(AV54:AW54),2)</f>
        <v>0</v>
      </c>
      <c r="AU54" s="108">
        <f>ROUND(AU55+SUM(AU62:AU67),5)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ROUND(AZ55+SUM(AZ62:AZ67),2)</f>
        <v>0</v>
      </c>
      <c r="BA54" s="107">
        <f>ROUND(BA55+SUM(BA62:BA67),2)</f>
        <v>0</v>
      </c>
      <c r="BB54" s="107">
        <f>ROUND(BB55+SUM(BB62:BB67),2)</f>
        <v>0</v>
      </c>
      <c r="BC54" s="107">
        <f>ROUND(BC55+SUM(BC62:BC67),2)</f>
        <v>0</v>
      </c>
      <c r="BD54" s="109">
        <f>ROUND(BD55+SUM(BD62:BD67),2)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ROUND(SUM(AG56:AG61),2)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81</v>
      </c>
      <c r="AR55" s="119"/>
      <c r="AS55" s="120">
        <f>ROUND(SUM(AS56:AS61),2)</f>
        <v>0</v>
      </c>
      <c r="AT55" s="121">
        <f>ROUND(SUM(AV55:AW55),2)</f>
        <v>0</v>
      </c>
      <c r="AU55" s="122">
        <f>ROUND(SUM(AU56:AU61),5)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ROUND(SUM(AZ56:AZ61),2)</f>
        <v>0</v>
      </c>
      <c r="BA55" s="121">
        <f>ROUND(SUM(BA56:BA61),2)</f>
        <v>0</v>
      </c>
      <c r="BB55" s="121">
        <f>ROUND(SUM(BB56:BB61),2)</f>
        <v>0</v>
      </c>
      <c r="BC55" s="121">
        <f>ROUND(SUM(BC56:BC61),2)</f>
        <v>0</v>
      </c>
      <c r="BD55" s="123">
        <f>ROUND(SUM(BD56:BD61),2)</f>
        <v>0</v>
      </c>
      <c r="BE55" s="7"/>
      <c r="BS55" s="124" t="s">
        <v>74</v>
      </c>
      <c r="BT55" s="124" t="s">
        <v>82</v>
      </c>
      <c r="BU55" s="124" t="s">
        <v>76</v>
      </c>
      <c r="BV55" s="124" t="s">
        <v>77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0" s="4" customFormat="1" ht="16.5" customHeight="1">
      <c r="A56" s="125" t="s">
        <v>85</v>
      </c>
      <c r="B56" s="64"/>
      <c r="C56" s="126"/>
      <c r="D56" s="126"/>
      <c r="E56" s="127" t="s">
        <v>86</v>
      </c>
      <c r="F56" s="127"/>
      <c r="G56" s="127"/>
      <c r="H56" s="127"/>
      <c r="I56" s="127"/>
      <c r="J56" s="126"/>
      <c r="K56" s="127" t="s">
        <v>87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'21a-2019 - D.2.02 - Přelo...'!J32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88</v>
      </c>
      <c r="AR56" s="66"/>
      <c r="AS56" s="130">
        <v>0</v>
      </c>
      <c r="AT56" s="131">
        <f>ROUND(SUM(AV56:AW56),2)</f>
        <v>0</v>
      </c>
      <c r="AU56" s="132">
        <f>'21a-2019 - D.2.02 - Přelo...'!P94</f>
        <v>0</v>
      </c>
      <c r="AV56" s="131">
        <f>'21a-2019 - D.2.02 - Přelo...'!J35</f>
        <v>0</v>
      </c>
      <c r="AW56" s="131">
        <f>'21a-2019 - D.2.02 - Přelo...'!J36</f>
        <v>0</v>
      </c>
      <c r="AX56" s="131">
        <f>'21a-2019 - D.2.02 - Přelo...'!J37</f>
        <v>0</v>
      </c>
      <c r="AY56" s="131">
        <f>'21a-2019 - D.2.02 - Přelo...'!J38</f>
        <v>0</v>
      </c>
      <c r="AZ56" s="131">
        <f>'21a-2019 - D.2.02 - Přelo...'!F35</f>
        <v>0</v>
      </c>
      <c r="BA56" s="131">
        <f>'21a-2019 - D.2.02 - Přelo...'!F36</f>
        <v>0</v>
      </c>
      <c r="BB56" s="131">
        <f>'21a-2019 - D.2.02 - Přelo...'!F37</f>
        <v>0</v>
      </c>
      <c r="BC56" s="131">
        <f>'21a-2019 - D.2.02 - Přelo...'!F38</f>
        <v>0</v>
      </c>
      <c r="BD56" s="133">
        <f>'21a-2019 - D.2.02 - Přelo...'!F39</f>
        <v>0</v>
      </c>
      <c r="BE56" s="4"/>
      <c r="BT56" s="134" t="s">
        <v>84</v>
      </c>
      <c r="BV56" s="134" t="s">
        <v>77</v>
      </c>
      <c r="BW56" s="134" t="s">
        <v>89</v>
      </c>
      <c r="BX56" s="134" t="s">
        <v>83</v>
      </c>
      <c r="CL56" s="134" t="s">
        <v>19</v>
      </c>
    </row>
    <row r="57" spans="1:90" s="4" customFormat="1" ht="23.25" customHeight="1">
      <c r="A57" s="125" t="s">
        <v>85</v>
      </c>
      <c r="B57" s="64"/>
      <c r="C57" s="126"/>
      <c r="D57" s="126"/>
      <c r="E57" s="127" t="s">
        <v>90</v>
      </c>
      <c r="F57" s="127"/>
      <c r="G57" s="127"/>
      <c r="H57" s="127"/>
      <c r="I57" s="127"/>
      <c r="J57" s="126"/>
      <c r="K57" s="127" t="s">
        <v>91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'21b-2019 - D.1.02.4.1 Úpr...'!J32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88</v>
      </c>
      <c r="AR57" s="66"/>
      <c r="AS57" s="130">
        <v>0</v>
      </c>
      <c r="AT57" s="131">
        <f>ROUND(SUM(AV57:AW57),2)</f>
        <v>0</v>
      </c>
      <c r="AU57" s="132">
        <f>'21b-2019 - D.1.02.4.1 Úpr...'!P95</f>
        <v>0</v>
      </c>
      <c r="AV57" s="131">
        <f>'21b-2019 - D.1.02.4.1 Úpr...'!J35</f>
        <v>0</v>
      </c>
      <c r="AW57" s="131">
        <f>'21b-2019 - D.1.02.4.1 Úpr...'!J36</f>
        <v>0</v>
      </c>
      <c r="AX57" s="131">
        <f>'21b-2019 - D.1.02.4.1 Úpr...'!J37</f>
        <v>0</v>
      </c>
      <c r="AY57" s="131">
        <f>'21b-2019 - D.1.02.4.1 Úpr...'!J38</f>
        <v>0</v>
      </c>
      <c r="AZ57" s="131">
        <f>'21b-2019 - D.1.02.4.1 Úpr...'!F35</f>
        <v>0</v>
      </c>
      <c r="BA57" s="131">
        <f>'21b-2019 - D.1.02.4.1 Úpr...'!F36</f>
        <v>0</v>
      </c>
      <c r="BB57" s="131">
        <f>'21b-2019 - D.1.02.4.1 Úpr...'!F37</f>
        <v>0</v>
      </c>
      <c r="BC57" s="131">
        <f>'21b-2019 - D.1.02.4.1 Úpr...'!F38</f>
        <v>0</v>
      </c>
      <c r="BD57" s="133">
        <f>'21b-2019 - D.1.02.4.1 Úpr...'!F39</f>
        <v>0</v>
      </c>
      <c r="BE57" s="4"/>
      <c r="BT57" s="134" t="s">
        <v>84</v>
      </c>
      <c r="BV57" s="134" t="s">
        <v>77</v>
      </c>
      <c r="BW57" s="134" t="s">
        <v>92</v>
      </c>
      <c r="BX57" s="134" t="s">
        <v>83</v>
      </c>
      <c r="CL57" s="134" t="s">
        <v>19</v>
      </c>
    </row>
    <row r="58" spans="1:90" s="4" customFormat="1" ht="23.25" customHeight="1">
      <c r="A58" s="125" t="s">
        <v>85</v>
      </c>
      <c r="B58" s="64"/>
      <c r="C58" s="126"/>
      <c r="D58" s="126"/>
      <c r="E58" s="127" t="s">
        <v>93</v>
      </c>
      <c r="F58" s="127"/>
      <c r="G58" s="127"/>
      <c r="H58" s="127"/>
      <c r="I58" s="127"/>
      <c r="J58" s="126"/>
      <c r="K58" s="127" t="s">
        <v>94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'21c-2019 - D.1.02.4.2  Vo...'!J32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88</v>
      </c>
      <c r="AR58" s="66"/>
      <c r="AS58" s="130">
        <v>0</v>
      </c>
      <c r="AT58" s="131">
        <f>ROUND(SUM(AV58:AW58),2)</f>
        <v>0</v>
      </c>
      <c r="AU58" s="132">
        <f>'21c-2019 - D.1.02.4.2  Vo...'!P97</f>
        <v>0</v>
      </c>
      <c r="AV58" s="131">
        <f>'21c-2019 - D.1.02.4.2  Vo...'!J35</f>
        <v>0</v>
      </c>
      <c r="AW58" s="131">
        <f>'21c-2019 - D.1.02.4.2  Vo...'!J36</f>
        <v>0</v>
      </c>
      <c r="AX58" s="131">
        <f>'21c-2019 - D.1.02.4.2  Vo...'!J37</f>
        <v>0</v>
      </c>
      <c r="AY58" s="131">
        <f>'21c-2019 - D.1.02.4.2  Vo...'!J38</f>
        <v>0</v>
      </c>
      <c r="AZ58" s="131">
        <f>'21c-2019 - D.1.02.4.2  Vo...'!F35</f>
        <v>0</v>
      </c>
      <c r="BA58" s="131">
        <f>'21c-2019 - D.1.02.4.2  Vo...'!F36</f>
        <v>0</v>
      </c>
      <c r="BB58" s="131">
        <f>'21c-2019 - D.1.02.4.2  Vo...'!F37</f>
        <v>0</v>
      </c>
      <c r="BC58" s="131">
        <f>'21c-2019 - D.1.02.4.2  Vo...'!F38</f>
        <v>0</v>
      </c>
      <c r="BD58" s="133">
        <f>'21c-2019 - D.1.02.4.2  Vo...'!F39</f>
        <v>0</v>
      </c>
      <c r="BE58" s="4"/>
      <c r="BT58" s="134" t="s">
        <v>84</v>
      </c>
      <c r="BV58" s="134" t="s">
        <v>77</v>
      </c>
      <c r="BW58" s="134" t="s">
        <v>95</v>
      </c>
      <c r="BX58" s="134" t="s">
        <v>83</v>
      </c>
      <c r="CL58" s="134" t="s">
        <v>19</v>
      </c>
    </row>
    <row r="59" spans="1:90" s="4" customFormat="1" ht="16.5" customHeight="1">
      <c r="A59" s="125" t="s">
        <v>85</v>
      </c>
      <c r="B59" s="64"/>
      <c r="C59" s="126"/>
      <c r="D59" s="126"/>
      <c r="E59" s="127" t="s">
        <v>96</v>
      </c>
      <c r="F59" s="127"/>
      <c r="G59" s="127"/>
      <c r="H59" s="127"/>
      <c r="I59" s="127"/>
      <c r="J59" s="126"/>
      <c r="K59" s="127" t="s">
        <v>97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'21d-2019 - D.1.02.4.3 Úst...'!J32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88</v>
      </c>
      <c r="AR59" s="66"/>
      <c r="AS59" s="130">
        <v>0</v>
      </c>
      <c r="AT59" s="131">
        <f>ROUND(SUM(AV59:AW59),2)</f>
        <v>0</v>
      </c>
      <c r="AU59" s="132">
        <f>'21d-2019 - D.1.02.4.3 Úst...'!P94</f>
        <v>0</v>
      </c>
      <c r="AV59" s="131">
        <f>'21d-2019 - D.1.02.4.3 Úst...'!J35</f>
        <v>0</v>
      </c>
      <c r="AW59" s="131">
        <f>'21d-2019 - D.1.02.4.3 Úst...'!J36</f>
        <v>0</v>
      </c>
      <c r="AX59" s="131">
        <f>'21d-2019 - D.1.02.4.3 Úst...'!J37</f>
        <v>0</v>
      </c>
      <c r="AY59" s="131">
        <f>'21d-2019 - D.1.02.4.3 Úst...'!J38</f>
        <v>0</v>
      </c>
      <c r="AZ59" s="131">
        <f>'21d-2019 - D.1.02.4.3 Úst...'!F35</f>
        <v>0</v>
      </c>
      <c r="BA59" s="131">
        <f>'21d-2019 - D.1.02.4.3 Úst...'!F36</f>
        <v>0</v>
      </c>
      <c r="BB59" s="131">
        <f>'21d-2019 - D.1.02.4.3 Úst...'!F37</f>
        <v>0</v>
      </c>
      <c r="BC59" s="131">
        <f>'21d-2019 - D.1.02.4.3 Úst...'!F38</f>
        <v>0</v>
      </c>
      <c r="BD59" s="133">
        <f>'21d-2019 - D.1.02.4.3 Úst...'!F39</f>
        <v>0</v>
      </c>
      <c r="BE59" s="4"/>
      <c r="BT59" s="134" t="s">
        <v>84</v>
      </c>
      <c r="BV59" s="134" t="s">
        <v>77</v>
      </c>
      <c r="BW59" s="134" t="s">
        <v>98</v>
      </c>
      <c r="BX59" s="134" t="s">
        <v>83</v>
      </c>
      <c r="CL59" s="134" t="s">
        <v>19</v>
      </c>
    </row>
    <row r="60" spans="1:90" s="4" customFormat="1" ht="23.25" customHeight="1">
      <c r="A60" s="125" t="s">
        <v>85</v>
      </c>
      <c r="B60" s="64"/>
      <c r="C60" s="126"/>
      <c r="D60" s="126"/>
      <c r="E60" s="127" t="s">
        <v>99</v>
      </c>
      <c r="F60" s="127"/>
      <c r="G60" s="127"/>
      <c r="H60" s="127"/>
      <c r="I60" s="127"/>
      <c r="J60" s="126"/>
      <c r="K60" s="127" t="s">
        <v>100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'21e-2019 - D.1.03.02 Zemn...'!J32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88</v>
      </c>
      <c r="AR60" s="66"/>
      <c r="AS60" s="130">
        <v>0</v>
      </c>
      <c r="AT60" s="131">
        <f>ROUND(SUM(AV60:AW60),2)</f>
        <v>0</v>
      </c>
      <c r="AU60" s="132">
        <f>'21e-2019 - D.1.03.02 Zemn...'!P89</f>
        <v>0</v>
      </c>
      <c r="AV60" s="131">
        <f>'21e-2019 - D.1.03.02 Zemn...'!J35</f>
        <v>0</v>
      </c>
      <c r="AW60" s="131">
        <f>'21e-2019 - D.1.03.02 Zemn...'!J36</f>
        <v>0</v>
      </c>
      <c r="AX60" s="131">
        <f>'21e-2019 - D.1.03.02 Zemn...'!J37</f>
        <v>0</v>
      </c>
      <c r="AY60" s="131">
        <f>'21e-2019 - D.1.03.02 Zemn...'!J38</f>
        <v>0</v>
      </c>
      <c r="AZ60" s="131">
        <f>'21e-2019 - D.1.03.02 Zemn...'!F35</f>
        <v>0</v>
      </c>
      <c r="BA60" s="131">
        <f>'21e-2019 - D.1.03.02 Zemn...'!F36</f>
        <v>0</v>
      </c>
      <c r="BB60" s="131">
        <f>'21e-2019 - D.1.03.02 Zemn...'!F37</f>
        <v>0</v>
      </c>
      <c r="BC60" s="131">
        <f>'21e-2019 - D.1.03.02 Zemn...'!F38</f>
        <v>0</v>
      </c>
      <c r="BD60" s="133">
        <f>'21e-2019 - D.1.03.02 Zemn...'!F39</f>
        <v>0</v>
      </c>
      <c r="BE60" s="4"/>
      <c r="BT60" s="134" t="s">
        <v>84</v>
      </c>
      <c r="BV60" s="134" t="s">
        <v>77</v>
      </c>
      <c r="BW60" s="134" t="s">
        <v>101</v>
      </c>
      <c r="BX60" s="134" t="s">
        <v>83</v>
      </c>
      <c r="CL60" s="134" t="s">
        <v>19</v>
      </c>
    </row>
    <row r="61" spans="1:90" s="4" customFormat="1" ht="23.25" customHeight="1">
      <c r="A61" s="125" t="s">
        <v>85</v>
      </c>
      <c r="B61" s="64"/>
      <c r="C61" s="126"/>
      <c r="D61" s="126"/>
      <c r="E61" s="127" t="s">
        <v>102</v>
      </c>
      <c r="F61" s="127"/>
      <c r="G61" s="127"/>
      <c r="H61" s="127"/>
      <c r="I61" s="127"/>
      <c r="J61" s="126"/>
      <c r="K61" s="127" t="s">
        <v>103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'21f-2019 - D.10.01 Zemní 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88</v>
      </c>
      <c r="AR61" s="66"/>
      <c r="AS61" s="130">
        <v>0</v>
      </c>
      <c r="AT61" s="131">
        <f>ROUND(SUM(AV61:AW61),2)</f>
        <v>0</v>
      </c>
      <c r="AU61" s="132">
        <f>'21f-2019 - D.10.01 Zemní ...'!P87</f>
        <v>0</v>
      </c>
      <c r="AV61" s="131">
        <f>'21f-2019 - D.10.01 Zemní ...'!J35</f>
        <v>0</v>
      </c>
      <c r="AW61" s="131">
        <f>'21f-2019 - D.10.01 Zemní ...'!J36</f>
        <v>0</v>
      </c>
      <c r="AX61" s="131">
        <f>'21f-2019 - D.10.01 Zemní ...'!J37</f>
        <v>0</v>
      </c>
      <c r="AY61" s="131">
        <f>'21f-2019 - D.10.01 Zemní ...'!J38</f>
        <v>0</v>
      </c>
      <c r="AZ61" s="131">
        <f>'21f-2019 - D.10.01 Zemní ...'!F35</f>
        <v>0</v>
      </c>
      <c r="BA61" s="131">
        <f>'21f-2019 - D.10.01 Zemní ...'!F36</f>
        <v>0</v>
      </c>
      <c r="BB61" s="131">
        <f>'21f-2019 - D.10.01 Zemní ...'!F37</f>
        <v>0</v>
      </c>
      <c r="BC61" s="131">
        <f>'21f-2019 - D.10.01 Zemní ...'!F38</f>
        <v>0</v>
      </c>
      <c r="BD61" s="133">
        <f>'21f-2019 - D.10.01 Zemní ...'!F39</f>
        <v>0</v>
      </c>
      <c r="BE61" s="4"/>
      <c r="BT61" s="134" t="s">
        <v>84</v>
      </c>
      <c r="BV61" s="134" t="s">
        <v>77</v>
      </c>
      <c r="BW61" s="134" t="s">
        <v>104</v>
      </c>
      <c r="BX61" s="134" t="s">
        <v>83</v>
      </c>
      <c r="CL61" s="134" t="s">
        <v>19</v>
      </c>
    </row>
    <row r="62" spans="1:91" s="7" customFormat="1" ht="16.5" customHeight="1">
      <c r="A62" s="125" t="s">
        <v>85</v>
      </c>
      <c r="B62" s="112"/>
      <c r="C62" s="113"/>
      <c r="D62" s="114" t="s">
        <v>105</v>
      </c>
      <c r="E62" s="114"/>
      <c r="F62" s="114"/>
      <c r="G62" s="114"/>
      <c r="H62" s="114"/>
      <c r="I62" s="115"/>
      <c r="J62" s="114" t="s">
        <v>106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7">
        <f>'901 - Vedlejší a ostatní ...'!J30</f>
        <v>0</v>
      </c>
      <c r="AH62" s="115"/>
      <c r="AI62" s="115"/>
      <c r="AJ62" s="115"/>
      <c r="AK62" s="115"/>
      <c r="AL62" s="115"/>
      <c r="AM62" s="115"/>
      <c r="AN62" s="117">
        <f>SUM(AG62,AT62)</f>
        <v>0</v>
      </c>
      <c r="AO62" s="115"/>
      <c r="AP62" s="115"/>
      <c r="AQ62" s="118" t="s">
        <v>107</v>
      </c>
      <c r="AR62" s="119"/>
      <c r="AS62" s="120">
        <v>0</v>
      </c>
      <c r="AT62" s="121">
        <f>ROUND(SUM(AV62:AW62),2)</f>
        <v>0</v>
      </c>
      <c r="AU62" s="122">
        <f>'901 - Vedlejší a ostatní ...'!P82</f>
        <v>0</v>
      </c>
      <c r="AV62" s="121">
        <f>'901 - Vedlejší a ostatní ...'!J33</f>
        <v>0</v>
      </c>
      <c r="AW62" s="121">
        <f>'901 - Vedlejší a ostatní ...'!J34</f>
        <v>0</v>
      </c>
      <c r="AX62" s="121">
        <f>'901 - Vedlejší a ostatní ...'!J35</f>
        <v>0</v>
      </c>
      <c r="AY62" s="121">
        <f>'901 - Vedlejší a ostatní ...'!J36</f>
        <v>0</v>
      </c>
      <c r="AZ62" s="121">
        <f>'901 - Vedlejší a ostatní ...'!F33</f>
        <v>0</v>
      </c>
      <c r="BA62" s="121">
        <f>'901 - Vedlejší a ostatní ...'!F34</f>
        <v>0</v>
      </c>
      <c r="BB62" s="121">
        <f>'901 - Vedlejší a ostatní ...'!F35</f>
        <v>0</v>
      </c>
      <c r="BC62" s="121">
        <f>'901 - Vedlejší a ostatní ...'!F36</f>
        <v>0</v>
      </c>
      <c r="BD62" s="123">
        <f>'901 - Vedlejší a ostatní ...'!F37</f>
        <v>0</v>
      </c>
      <c r="BE62" s="7"/>
      <c r="BT62" s="124" t="s">
        <v>82</v>
      </c>
      <c r="BV62" s="124" t="s">
        <v>77</v>
      </c>
      <c r="BW62" s="124" t="s">
        <v>108</v>
      </c>
      <c r="BX62" s="124" t="s">
        <v>5</v>
      </c>
      <c r="CL62" s="124" t="s">
        <v>19</v>
      </c>
      <c r="CM62" s="124" t="s">
        <v>84</v>
      </c>
    </row>
    <row r="63" spans="1:91" s="7" customFormat="1" ht="16.5" customHeight="1">
      <c r="A63" s="125" t="s">
        <v>85</v>
      </c>
      <c r="B63" s="112"/>
      <c r="C63" s="113"/>
      <c r="D63" s="114" t="s">
        <v>109</v>
      </c>
      <c r="E63" s="114"/>
      <c r="F63" s="114"/>
      <c r="G63" s="114"/>
      <c r="H63" s="114"/>
      <c r="I63" s="115"/>
      <c r="J63" s="114" t="s">
        <v>110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7">
        <f>'IO 01 - Zpevněné plochy'!J30</f>
        <v>0</v>
      </c>
      <c r="AH63" s="115"/>
      <c r="AI63" s="115"/>
      <c r="AJ63" s="115"/>
      <c r="AK63" s="115"/>
      <c r="AL63" s="115"/>
      <c r="AM63" s="115"/>
      <c r="AN63" s="117">
        <f>SUM(AG63,AT63)</f>
        <v>0</v>
      </c>
      <c r="AO63" s="115"/>
      <c r="AP63" s="115"/>
      <c r="AQ63" s="118" t="s">
        <v>111</v>
      </c>
      <c r="AR63" s="119"/>
      <c r="AS63" s="120">
        <v>0</v>
      </c>
      <c r="AT63" s="121">
        <f>ROUND(SUM(AV63:AW63),2)</f>
        <v>0</v>
      </c>
      <c r="AU63" s="122">
        <f>'IO 01 - Zpevněné plochy'!P85</f>
        <v>0</v>
      </c>
      <c r="AV63" s="121">
        <f>'IO 01 - Zpevněné plochy'!J33</f>
        <v>0</v>
      </c>
      <c r="AW63" s="121">
        <f>'IO 01 - Zpevněné plochy'!J34</f>
        <v>0</v>
      </c>
      <c r="AX63" s="121">
        <f>'IO 01 - Zpevněné plochy'!J35</f>
        <v>0</v>
      </c>
      <c r="AY63" s="121">
        <f>'IO 01 - Zpevněné plochy'!J36</f>
        <v>0</v>
      </c>
      <c r="AZ63" s="121">
        <f>'IO 01 - Zpevněné plochy'!F33</f>
        <v>0</v>
      </c>
      <c r="BA63" s="121">
        <f>'IO 01 - Zpevněné plochy'!F34</f>
        <v>0</v>
      </c>
      <c r="BB63" s="121">
        <f>'IO 01 - Zpevněné plochy'!F35</f>
        <v>0</v>
      </c>
      <c r="BC63" s="121">
        <f>'IO 01 - Zpevněné plochy'!F36</f>
        <v>0</v>
      </c>
      <c r="BD63" s="123">
        <f>'IO 01 - Zpevněné plochy'!F37</f>
        <v>0</v>
      </c>
      <c r="BE63" s="7"/>
      <c r="BT63" s="124" t="s">
        <v>82</v>
      </c>
      <c r="BV63" s="124" t="s">
        <v>77</v>
      </c>
      <c r="BW63" s="124" t="s">
        <v>112</v>
      </c>
      <c r="BX63" s="124" t="s">
        <v>5</v>
      </c>
      <c r="CL63" s="124" t="s">
        <v>19</v>
      </c>
      <c r="CM63" s="124" t="s">
        <v>84</v>
      </c>
    </row>
    <row r="64" spans="1:91" s="7" customFormat="1" ht="16.5" customHeight="1">
      <c r="A64" s="125" t="s">
        <v>85</v>
      </c>
      <c r="B64" s="112"/>
      <c r="C64" s="113"/>
      <c r="D64" s="114" t="s">
        <v>113</v>
      </c>
      <c r="E64" s="114"/>
      <c r="F64" s="114"/>
      <c r="G64" s="114"/>
      <c r="H64" s="114"/>
      <c r="I64" s="115"/>
      <c r="J64" s="114" t="s">
        <v>114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7">
        <f>'IO 02 - Oplocení'!J30</f>
        <v>0</v>
      </c>
      <c r="AH64" s="115"/>
      <c r="AI64" s="115"/>
      <c r="AJ64" s="115"/>
      <c r="AK64" s="115"/>
      <c r="AL64" s="115"/>
      <c r="AM64" s="115"/>
      <c r="AN64" s="117">
        <f>SUM(AG64,AT64)</f>
        <v>0</v>
      </c>
      <c r="AO64" s="115"/>
      <c r="AP64" s="115"/>
      <c r="AQ64" s="118" t="s">
        <v>111</v>
      </c>
      <c r="AR64" s="119"/>
      <c r="AS64" s="120">
        <v>0</v>
      </c>
      <c r="AT64" s="121">
        <f>ROUND(SUM(AV64:AW64),2)</f>
        <v>0</v>
      </c>
      <c r="AU64" s="122">
        <f>'IO 02 - Oplocení'!P85</f>
        <v>0</v>
      </c>
      <c r="AV64" s="121">
        <f>'IO 02 - Oplocení'!J33</f>
        <v>0</v>
      </c>
      <c r="AW64" s="121">
        <f>'IO 02 - Oplocení'!J34</f>
        <v>0</v>
      </c>
      <c r="AX64" s="121">
        <f>'IO 02 - Oplocení'!J35</f>
        <v>0</v>
      </c>
      <c r="AY64" s="121">
        <f>'IO 02 - Oplocení'!J36</f>
        <v>0</v>
      </c>
      <c r="AZ64" s="121">
        <f>'IO 02 - Oplocení'!F33</f>
        <v>0</v>
      </c>
      <c r="BA64" s="121">
        <f>'IO 02 - Oplocení'!F34</f>
        <v>0</v>
      </c>
      <c r="BB64" s="121">
        <f>'IO 02 - Oplocení'!F35</f>
        <v>0</v>
      </c>
      <c r="BC64" s="121">
        <f>'IO 02 - Oplocení'!F36</f>
        <v>0</v>
      </c>
      <c r="BD64" s="123">
        <f>'IO 02 - Oplocení'!F37</f>
        <v>0</v>
      </c>
      <c r="BE64" s="7"/>
      <c r="BT64" s="124" t="s">
        <v>82</v>
      </c>
      <c r="BV64" s="124" t="s">
        <v>77</v>
      </c>
      <c r="BW64" s="124" t="s">
        <v>115</v>
      </c>
      <c r="BX64" s="124" t="s">
        <v>5</v>
      </c>
      <c r="CL64" s="124" t="s">
        <v>19</v>
      </c>
      <c r="CM64" s="124" t="s">
        <v>84</v>
      </c>
    </row>
    <row r="65" spans="1:91" s="7" customFormat="1" ht="16.5" customHeight="1">
      <c r="A65" s="125" t="s">
        <v>85</v>
      </c>
      <c r="B65" s="112"/>
      <c r="C65" s="113"/>
      <c r="D65" s="114" t="s">
        <v>116</v>
      </c>
      <c r="E65" s="114"/>
      <c r="F65" s="114"/>
      <c r="G65" s="114"/>
      <c r="H65" s="114"/>
      <c r="I65" s="115"/>
      <c r="J65" s="114" t="s">
        <v>117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7">
        <f>'SO 00 - Bourané objekty'!J30</f>
        <v>0</v>
      </c>
      <c r="AH65" s="115"/>
      <c r="AI65" s="115"/>
      <c r="AJ65" s="115"/>
      <c r="AK65" s="115"/>
      <c r="AL65" s="115"/>
      <c r="AM65" s="115"/>
      <c r="AN65" s="117">
        <f>SUM(AG65,AT65)</f>
        <v>0</v>
      </c>
      <c r="AO65" s="115"/>
      <c r="AP65" s="115"/>
      <c r="AQ65" s="118" t="s">
        <v>81</v>
      </c>
      <c r="AR65" s="119"/>
      <c r="AS65" s="120">
        <v>0</v>
      </c>
      <c r="AT65" s="121">
        <f>ROUND(SUM(AV65:AW65),2)</f>
        <v>0</v>
      </c>
      <c r="AU65" s="122">
        <f>'SO 00 - Bourané objekty'!P83</f>
        <v>0</v>
      </c>
      <c r="AV65" s="121">
        <f>'SO 00 - Bourané objekty'!J33</f>
        <v>0</v>
      </c>
      <c r="AW65" s="121">
        <f>'SO 00 - Bourané objekty'!J34</f>
        <v>0</v>
      </c>
      <c r="AX65" s="121">
        <f>'SO 00 - Bourané objekty'!J35</f>
        <v>0</v>
      </c>
      <c r="AY65" s="121">
        <f>'SO 00 - Bourané objekty'!J36</f>
        <v>0</v>
      </c>
      <c r="AZ65" s="121">
        <f>'SO 00 - Bourané objekty'!F33</f>
        <v>0</v>
      </c>
      <c r="BA65" s="121">
        <f>'SO 00 - Bourané objekty'!F34</f>
        <v>0</v>
      </c>
      <c r="BB65" s="121">
        <f>'SO 00 - Bourané objekty'!F35</f>
        <v>0</v>
      </c>
      <c r="BC65" s="121">
        <f>'SO 00 - Bourané objekty'!F36</f>
        <v>0</v>
      </c>
      <c r="BD65" s="123">
        <f>'SO 00 - Bourané objekty'!F37</f>
        <v>0</v>
      </c>
      <c r="BE65" s="7"/>
      <c r="BT65" s="124" t="s">
        <v>82</v>
      </c>
      <c r="BV65" s="124" t="s">
        <v>77</v>
      </c>
      <c r="BW65" s="124" t="s">
        <v>118</v>
      </c>
      <c r="BX65" s="124" t="s">
        <v>5</v>
      </c>
      <c r="CL65" s="124" t="s">
        <v>19</v>
      </c>
      <c r="CM65" s="124" t="s">
        <v>84</v>
      </c>
    </row>
    <row r="66" spans="1:91" s="7" customFormat="1" ht="16.5" customHeight="1">
      <c r="A66" s="125" t="s">
        <v>85</v>
      </c>
      <c r="B66" s="112"/>
      <c r="C66" s="113"/>
      <c r="D66" s="114" t="s">
        <v>119</v>
      </c>
      <c r="E66" s="114"/>
      <c r="F66" s="114"/>
      <c r="G66" s="114"/>
      <c r="H66" s="114"/>
      <c r="I66" s="115"/>
      <c r="J66" s="114" t="s">
        <v>120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7">
        <f>'SO 01 - Opěrná stěna, skl...'!J30</f>
        <v>0</v>
      </c>
      <c r="AH66" s="115"/>
      <c r="AI66" s="115"/>
      <c r="AJ66" s="115"/>
      <c r="AK66" s="115"/>
      <c r="AL66" s="115"/>
      <c r="AM66" s="115"/>
      <c r="AN66" s="117">
        <f>SUM(AG66,AT66)</f>
        <v>0</v>
      </c>
      <c r="AO66" s="115"/>
      <c r="AP66" s="115"/>
      <c r="AQ66" s="118" t="s">
        <v>81</v>
      </c>
      <c r="AR66" s="119"/>
      <c r="AS66" s="120">
        <v>0</v>
      </c>
      <c r="AT66" s="121">
        <f>ROUND(SUM(AV66:AW66),2)</f>
        <v>0</v>
      </c>
      <c r="AU66" s="122">
        <f>'SO 01 - Opěrná stěna, skl...'!P90</f>
        <v>0</v>
      </c>
      <c r="AV66" s="121">
        <f>'SO 01 - Opěrná stěna, skl...'!J33</f>
        <v>0</v>
      </c>
      <c r="AW66" s="121">
        <f>'SO 01 - Opěrná stěna, skl...'!J34</f>
        <v>0</v>
      </c>
      <c r="AX66" s="121">
        <f>'SO 01 - Opěrná stěna, skl...'!J35</f>
        <v>0</v>
      </c>
      <c r="AY66" s="121">
        <f>'SO 01 - Opěrná stěna, skl...'!J36</f>
        <v>0</v>
      </c>
      <c r="AZ66" s="121">
        <f>'SO 01 - Opěrná stěna, skl...'!F33</f>
        <v>0</v>
      </c>
      <c r="BA66" s="121">
        <f>'SO 01 - Opěrná stěna, skl...'!F34</f>
        <v>0</v>
      </c>
      <c r="BB66" s="121">
        <f>'SO 01 - Opěrná stěna, skl...'!F35</f>
        <v>0</v>
      </c>
      <c r="BC66" s="121">
        <f>'SO 01 - Opěrná stěna, skl...'!F36</f>
        <v>0</v>
      </c>
      <c r="BD66" s="123">
        <f>'SO 01 - Opěrná stěna, skl...'!F37</f>
        <v>0</v>
      </c>
      <c r="BE66" s="7"/>
      <c r="BT66" s="124" t="s">
        <v>82</v>
      </c>
      <c r="BV66" s="124" t="s">
        <v>77</v>
      </c>
      <c r="BW66" s="124" t="s">
        <v>121</v>
      </c>
      <c r="BX66" s="124" t="s">
        <v>5</v>
      </c>
      <c r="CL66" s="124" t="s">
        <v>19</v>
      </c>
      <c r="CM66" s="124" t="s">
        <v>84</v>
      </c>
    </row>
    <row r="67" spans="1:91" s="7" customFormat="1" ht="16.5" customHeight="1">
      <c r="A67" s="7"/>
      <c r="B67" s="112"/>
      <c r="C67" s="113"/>
      <c r="D67" s="114" t="s">
        <v>122</v>
      </c>
      <c r="E67" s="114"/>
      <c r="F67" s="114"/>
      <c r="G67" s="114"/>
      <c r="H67" s="114"/>
      <c r="I67" s="115"/>
      <c r="J67" s="114" t="s">
        <v>123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ROUND(SUM(AG68:AG69),2)</f>
        <v>0</v>
      </c>
      <c r="AH67" s="115"/>
      <c r="AI67" s="115"/>
      <c r="AJ67" s="115"/>
      <c r="AK67" s="115"/>
      <c r="AL67" s="115"/>
      <c r="AM67" s="115"/>
      <c r="AN67" s="117">
        <f>SUM(AG67,AT67)</f>
        <v>0</v>
      </c>
      <c r="AO67" s="115"/>
      <c r="AP67" s="115"/>
      <c r="AQ67" s="118" t="s">
        <v>81</v>
      </c>
      <c r="AR67" s="119"/>
      <c r="AS67" s="120">
        <f>ROUND(SUM(AS68:AS69),2)</f>
        <v>0</v>
      </c>
      <c r="AT67" s="121">
        <f>ROUND(SUM(AV67:AW67),2)</f>
        <v>0</v>
      </c>
      <c r="AU67" s="122">
        <f>ROUND(SUM(AU68:AU69),5)</f>
        <v>0</v>
      </c>
      <c r="AV67" s="121">
        <f>ROUND(AZ67*L29,2)</f>
        <v>0</v>
      </c>
      <c r="AW67" s="121">
        <f>ROUND(BA67*L30,2)</f>
        <v>0</v>
      </c>
      <c r="AX67" s="121">
        <f>ROUND(BB67*L29,2)</f>
        <v>0</v>
      </c>
      <c r="AY67" s="121">
        <f>ROUND(BC67*L30,2)</f>
        <v>0</v>
      </c>
      <c r="AZ67" s="121">
        <f>ROUND(SUM(AZ68:AZ69),2)</f>
        <v>0</v>
      </c>
      <c r="BA67" s="121">
        <f>ROUND(SUM(BA68:BA69),2)</f>
        <v>0</v>
      </c>
      <c r="BB67" s="121">
        <f>ROUND(SUM(BB68:BB69),2)</f>
        <v>0</v>
      </c>
      <c r="BC67" s="121">
        <f>ROUND(SUM(BC68:BC69),2)</f>
        <v>0</v>
      </c>
      <c r="BD67" s="123">
        <f>ROUND(SUM(BD68:BD69),2)</f>
        <v>0</v>
      </c>
      <c r="BE67" s="7"/>
      <c r="BS67" s="124" t="s">
        <v>74</v>
      </c>
      <c r="BT67" s="124" t="s">
        <v>82</v>
      </c>
      <c r="BU67" s="124" t="s">
        <v>76</v>
      </c>
      <c r="BV67" s="124" t="s">
        <v>77</v>
      </c>
      <c r="BW67" s="124" t="s">
        <v>124</v>
      </c>
      <c r="BX67" s="124" t="s">
        <v>5</v>
      </c>
      <c r="CL67" s="124" t="s">
        <v>19</v>
      </c>
      <c r="CM67" s="124" t="s">
        <v>84</v>
      </c>
    </row>
    <row r="68" spans="1:90" s="4" customFormat="1" ht="23.25" customHeight="1">
      <c r="A68" s="125" t="s">
        <v>85</v>
      </c>
      <c r="B68" s="64"/>
      <c r="C68" s="126"/>
      <c r="D68" s="126"/>
      <c r="E68" s="127" t="s">
        <v>125</v>
      </c>
      <c r="F68" s="127"/>
      <c r="G68" s="127"/>
      <c r="H68" s="127"/>
      <c r="I68" s="127"/>
      <c r="J68" s="126"/>
      <c r="K68" s="127" t="s">
        <v>126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'SO 02-1 -   Řadové garáže...'!J32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88</v>
      </c>
      <c r="AR68" s="66"/>
      <c r="AS68" s="130">
        <v>0</v>
      </c>
      <c r="AT68" s="131">
        <f>ROUND(SUM(AV68:AW68),2)</f>
        <v>0</v>
      </c>
      <c r="AU68" s="132">
        <f>'SO 02-1 -   Řadové garáže...'!P100</f>
        <v>0</v>
      </c>
      <c r="AV68" s="131">
        <f>'SO 02-1 -   Řadové garáže...'!J35</f>
        <v>0</v>
      </c>
      <c r="AW68" s="131">
        <f>'SO 02-1 -   Řadové garáže...'!J36</f>
        <v>0</v>
      </c>
      <c r="AX68" s="131">
        <f>'SO 02-1 -   Řadové garáže...'!J37</f>
        <v>0</v>
      </c>
      <c r="AY68" s="131">
        <f>'SO 02-1 -   Řadové garáže...'!J38</f>
        <v>0</v>
      </c>
      <c r="AZ68" s="131">
        <f>'SO 02-1 -   Řadové garáže...'!F35</f>
        <v>0</v>
      </c>
      <c r="BA68" s="131">
        <f>'SO 02-1 -   Řadové garáže...'!F36</f>
        <v>0</v>
      </c>
      <c r="BB68" s="131">
        <f>'SO 02-1 -   Řadové garáže...'!F37</f>
        <v>0</v>
      </c>
      <c r="BC68" s="131">
        <f>'SO 02-1 -   Řadové garáže...'!F38</f>
        <v>0</v>
      </c>
      <c r="BD68" s="133">
        <f>'SO 02-1 -   Řadové garáže...'!F39</f>
        <v>0</v>
      </c>
      <c r="BE68" s="4"/>
      <c r="BT68" s="134" t="s">
        <v>84</v>
      </c>
      <c r="BV68" s="134" t="s">
        <v>77</v>
      </c>
      <c r="BW68" s="134" t="s">
        <v>127</v>
      </c>
      <c r="BX68" s="134" t="s">
        <v>124</v>
      </c>
      <c r="CL68" s="134" t="s">
        <v>19</v>
      </c>
    </row>
    <row r="69" spans="1:90" s="4" customFormat="1" ht="16.5" customHeight="1">
      <c r="A69" s="125" t="s">
        <v>85</v>
      </c>
      <c r="B69" s="64"/>
      <c r="C69" s="126"/>
      <c r="D69" s="126"/>
      <c r="E69" s="127" t="s">
        <v>128</v>
      </c>
      <c r="F69" s="127"/>
      <c r="G69" s="127"/>
      <c r="H69" s="127"/>
      <c r="I69" s="127"/>
      <c r="J69" s="126"/>
      <c r="K69" s="127" t="s">
        <v>129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>
        <f>'SO 02-2 - Řadové garáže, ...'!J32</f>
        <v>0</v>
      </c>
      <c r="AH69" s="126"/>
      <c r="AI69" s="126"/>
      <c r="AJ69" s="126"/>
      <c r="AK69" s="126"/>
      <c r="AL69" s="126"/>
      <c r="AM69" s="126"/>
      <c r="AN69" s="128">
        <f>SUM(AG69,AT69)</f>
        <v>0</v>
      </c>
      <c r="AO69" s="126"/>
      <c r="AP69" s="126"/>
      <c r="AQ69" s="129" t="s">
        <v>88</v>
      </c>
      <c r="AR69" s="66"/>
      <c r="AS69" s="135">
        <v>0</v>
      </c>
      <c r="AT69" s="136">
        <f>ROUND(SUM(AV69:AW69),2)</f>
        <v>0</v>
      </c>
      <c r="AU69" s="137">
        <f>'SO 02-2 - Řadové garáže, ...'!P95</f>
        <v>0</v>
      </c>
      <c r="AV69" s="136">
        <f>'SO 02-2 - Řadové garáže, ...'!J35</f>
        <v>0</v>
      </c>
      <c r="AW69" s="136">
        <f>'SO 02-2 - Řadové garáže, ...'!J36</f>
        <v>0</v>
      </c>
      <c r="AX69" s="136">
        <f>'SO 02-2 - Řadové garáže, ...'!J37</f>
        <v>0</v>
      </c>
      <c r="AY69" s="136">
        <f>'SO 02-2 - Řadové garáže, ...'!J38</f>
        <v>0</v>
      </c>
      <c r="AZ69" s="136">
        <f>'SO 02-2 - Řadové garáže, ...'!F35</f>
        <v>0</v>
      </c>
      <c r="BA69" s="136">
        <f>'SO 02-2 - Řadové garáže, ...'!F36</f>
        <v>0</v>
      </c>
      <c r="BB69" s="136">
        <f>'SO 02-2 - Řadové garáže, ...'!F37</f>
        <v>0</v>
      </c>
      <c r="BC69" s="136">
        <f>'SO 02-2 - Řadové garáže, ...'!F38</f>
        <v>0</v>
      </c>
      <c r="BD69" s="138">
        <f>'SO 02-2 - Řadové garáže, ...'!F39</f>
        <v>0</v>
      </c>
      <c r="BE69" s="4"/>
      <c r="BT69" s="134" t="s">
        <v>84</v>
      </c>
      <c r="BV69" s="134" t="s">
        <v>77</v>
      </c>
      <c r="BW69" s="134" t="s">
        <v>130</v>
      </c>
      <c r="BX69" s="134" t="s">
        <v>124</v>
      </c>
      <c r="CL69" s="134" t="s">
        <v>19</v>
      </c>
    </row>
    <row r="70" spans="1:57" s="2" customFormat="1" ht="30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45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</sheetData>
  <sheetProtection password="CC35" sheet="1" objects="1" scenarios="1" formatColumns="0" formatRows="0"/>
  <mergeCells count="98">
    <mergeCell ref="C52:G52"/>
    <mergeCell ref="D64:H64"/>
    <mergeCell ref="D63:H63"/>
    <mergeCell ref="D55:H55"/>
    <mergeCell ref="D62:H62"/>
    <mergeCell ref="E59:I59"/>
    <mergeCell ref="E57:I57"/>
    <mergeCell ref="E56:I56"/>
    <mergeCell ref="E61:I61"/>
    <mergeCell ref="E58:I58"/>
    <mergeCell ref="E60:I60"/>
    <mergeCell ref="I52:AF52"/>
    <mergeCell ref="J64:AF64"/>
    <mergeCell ref="J62:AF62"/>
    <mergeCell ref="J63:AF63"/>
    <mergeCell ref="J55:AF55"/>
    <mergeCell ref="K58:AF58"/>
    <mergeCell ref="K60:AF60"/>
    <mergeCell ref="K56:AF56"/>
    <mergeCell ref="K61:AF61"/>
    <mergeCell ref="K59:AF59"/>
    <mergeCell ref="K57:AF57"/>
    <mergeCell ref="L45:AO45"/>
    <mergeCell ref="D65:H65"/>
    <mergeCell ref="J65:AF65"/>
    <mergeCell ref="D66:H66"/>
    <mergeCell ref="J66:AF66"/>
    <mergeCell ref="D67:H67"/>
    <mergeCell ref="J67:AF67"/>
    <mergeCell ref="E68:I68"/>
    <mergeCell ref="K68:AF68"/>
    <mergeCell ref="E69:I69"/>
    <mergeCell ref="K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3:AM63"/>
    <mergeCell ref="AG62:AM62"/>
    <mergeCell ref="AG61:AM61"/>
    <mergeCell ref="AG60:AM60"/>
    <mergeCell ref="AG59:AM59"/>
    <mergeCell ref="AG52:AM52"/>
    <mergeCell ref="AG56:AM56"/>
    <mergeCell ref="AG58:AM58"/>
    <mergeCell ref="AG64:AM64"/>
    <mergeCell ref="AG55:AM55"/>
    <mergeCell ref="AM47:AN47"/>
    <mergeCell ref="AM49:AP49"/>
    <mergeCell ref="AM50:AP50"/>
    <mergeCell ref="AN60:AP60"/>
    <mergeCell ref="AN64:AP64"/>
    <mergeCell ref="AN56:AP56"/>
    <mergeCell ref="AN63:AP63"/>
    <mergeCell ref="AN62:AP62"/>
    <mergeCell ref="AN61:AP61"/>
    <mergeCell ref="AN57:AP57"/>
    <mergeCell ref="AN55:AP55"/>
    <mergeCell ref="AN59:AP59"/>
    <mergeCell ref="AN52:AP5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6" location="'21a-2019 - D.2.02 - Přelo...'!C2" display="/"/>
    <hyperlink ref="A57" location="'21b-2019 - D.1.02.4.1 Úpr...'!C2" display="/"/>
    <hyperlink ref="A58" location="'21c-2019 - D.1.02.4.2  Vo...'!C2" display="/"/>
    <hyperlink ref="A59" location="'21d-2019 - D.1.02.4.3 Úst...'!C2" display="/"/>
    <hyperlink ref="A60" location="'21e-2019 - D.1.03.02 Zemn...'!C2" display="/"/>
    <hyperlink ref="A61" location="'21f-2019 - D.10.01 Zemní ...'!C2" display="/"/>
    <hyperlink ref="A62" location="'901 - Vedlejší a ostatní ...'!C2" display="/"/>
    <hyperlink ref="A63" location="'IO 01 - Zpevněné plochy'!C2" display="/"/>
    <hyperlink ref="A64" location="'IO 02 - Oplocení'!C2" display="/"/>
    <hyperlink ref="A65" location="'SO 00 - Bourané objekty'!C2" display="/"/>
    <hyperlink ref="A66" location="'SO 01 - Opěrná stěna, skl...'!C2" display="/"/>
    <hyperlink ref="A68" location="'SO 02-1 -   Řadové garáže...'!C2" display="/"/>
    <hyperlink ref="A69" location="'SO 02-2 - Řadové garáže,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1:31" s="2" customFormat="1" ht="12" customHeight="1">
      <c r="A8" s="39"/>
      <c r="B8" s="45"/>
      <c r="C8" s="39"/>
      <c r="D8" s="145" t="s">
        <v>132</v>
      </c>
      <c r="E8" s="39"/>
      <c r="F8" s="39"/>
      <c r="G8" s="39"/>
      <c r="H8" s="39"/>
      <c r="I8" s="147"/>
      <c r="J8" s="39"/>
      <c r="K8" s="39"/>
      <c r="L8" s="14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9" t="s">
        <v>1120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5" t="s">
        <v>18</v>
      </c>
      <c r="E11" s="39"/>
      <c r="F11" s="134" t="s">
        <v>19</v>
      </c>
      <c r="G11" s="39"/>
      <c r="H11" s="39"/>
      <c r="I11" s="150" t="s">
        <v>20</v>
      </c>
      <c r="J11" s="134" t="s">
        <v>19</v>
      </c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5" t="s">
        <v>21</v>
      </c>
      <c r="E12" s="39"/>
      <c r="F12" s="134" t="s">
        <v>22</v>
      </c>
      <c r="G12" s="39"/>
      <c r="H12" s="39"/>
      <c r="I12" s="150" t="s">
        <v>23</v>
      </c>
      <c r="J12" s="151" t="str">
        <f>'Rekapitulace stavby'!AN8</f>
        <v>28. 10. 2019</v>
      </c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7"/>
      <c r="J13" s="39"/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25</v>
      </c>
      <c r="E14" s="39"/>
      <c r="F14" s="39"/>
      <c r="G14" s="39"/>
      <c r="H14" s="39"/>
      <c r="I14" s="150" t="s">
        <v>26</v>
      </c>
      <c r="J14" s="134" t="s">
        <v>27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28</v>
      </c>
      <c r="F15" s="39"/>
      <c r="G15" s="39"/>
      <c r="H15" s="39"/>
      <c r="I15" s="150" t="s">
        <v>29</v>
      </c>
      <c r="J15" s="134" t="s">
        <v>30</v>
      </c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7"/>
      <c r="J16" s="39"/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5" t="s">
        <v>31</v>
      </c>
      <c r="E17" s="39"/>
      <c r="F17" s="39"/>
      <c r="G17" s="39"/>
      <c r="H17" s="39"/>
      <c r="I17" s="150" t="s">
        <v>26</v>
      </c>
      <c r="J17" s="34" t="str">
        <f>'Rekapitulace stavby'!AN13</f>
        <v>Vyplň údaj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50" t="s">
        <v>29</v>
      </c>
      <c r="J18" s="34" t="str">
        <f>'Rekapitulace stavby'!AN14</f>
        <v>Vyplň údaj</v>
      </c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7"/>
      <c r="J19" s="39"/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5" t="s">
        <v>33</v>
      </c>
      <c r="E20" s="39"/>
      <c r="F20" s="39"/>
      <c r="G20" s="39"/>
      <c r="H20" s="39"/>
      <c r="I20" s="150" t="s">
        <v>26</v>
      </c>
      <c r="J20" s="134" t="s">
        <v>34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35</v>
      </c>
      <c r="F21" s="39"/>
      <c r="G21" s="39"/>
      <c r="H21" s="39"/>
      <c r="I21" s="150" t="s">
        <v>29</v>
      </c>
      <c r="J21" s="134" t="s">
        <v>19</v>
      </c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7"/>
      <c r="J22" s="39"/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5" t="s">
        <v>37</v>
      </c>
      <c r="E23" s="39"/>
      <c r="F23" s="39"/>
      <c r="G23" s="39"/>
      <c r="H23" s="39"/>
      <c r="I23" s="150" t="s">
        <v>26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38</v>
      </c>
      <c r="F24" s="39"/>
      <c r="G24" s="39"/>
      <c r="H24" s="39"/>
      <c r="I24" s="150" t="s">
        <v>29</v>
      </c>
      <c r="J24" s="134" t="s">
        <v>19</v>
      </c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7"/>
      <c r="J25" s="39"/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5" t="s">
        <v>39</v>
      </c>
      <c r="E26" s="39"/>
      <c r="F26" s="39"/>
      <c r="G26" s="39"/>
      <c r="H26" s="39"/>
      <c r="I26" s="147"/>
      <c r="J26" s="39"/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2"/>
      <c r="B27" s="153"/>
      <c r="C27" s="152"/>
      <c r="D27" s="152"/>
      <c r="E27" s="154" t="s">
        <v>19</v>
      </c>
      <c r="F27" s="154"/>
      <c r="G27" s="154"/>
      <c r="H27" s="154"/>
      <c r="I27" s="155"/>
      <c r="J27" s="152"/>
      <c r="K27" s="152"/>
      <c r="L27" s="156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7"/>
      <c r="E29" s="157"/>
      <c r="F29" s="157"/>
      <c r="G29" s="157"/>
      <c r="H29" s="157"/>
      <c r="I29" s="158"/>
      <c r="J29" s="157"/>
      <c r="K29" s="157"/>
      <c r="L29" s="14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9" t="s">
        <v>41</v>
      </c>
      <c r="E30" s="39"/>
      <c r="F30" s="39"/>
      <c r="G30" s="39"/>
      <c r="H30" s="39"/>
      <c r="I30" s="147"/>
      <c r="J30" s="160">
        <f>ROUND(J85,2)</f>
        <v>0</v>
      </c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1" t="s">
        <v>43</v>
      </c>
      <c r="G32" s="39"/>
      <c r="H32" s="39"/>
      <c r="I32" s="162" t="s">
        <v>42</v>
      </c>
      <c r="J32" s="161" t="s">
        <v>44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45</v>
      </c>
      <c r="E33" s="145" t="s">
        <v>46</v>
      </c>
      <c r="F33" s="164">
        <f>ROUND((SUM(BE85:BE171)),2)</f>
        <v>0</v>
      </c>
      <c r="G33" s="39"/>
      <c r="H33" s="39"/>
      <c r="I33" s="165">
        <v>0.21</v>
      </c>
      <c r="J33" s="164">
        <f>ROUND(((SUM(BE85:BE171))*I33),2)</f>
        <v>0</v>
      </c>
      <c r="K33" s="39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5" t="s">
        <v>47</v>
      </c>
      <c r="F34" s="164">
        <f>ROUND((SUM(BF85:BF171)),2)</f>
        <v>0</v>
      </c>
      <c r="G34" s="39"/>
      <c r="H34" s="39"/>
      <c r="I34" s="165">
        <v>0.15</v>
      </c>
      <c r="J34" s="164">
        <f>ROUND(((SUM(BF85:BF171))*I34),2)</f>
        <v>0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5" t="s">
        <v>48</v>
      </c>
      <c r="F35" s="164">
        <f>ROUND((SUM(BG85:BG171)),2)</f>
        <v>0</v>
      </c>
      <c r="G35" s="39"/>
      <c r="H35" s="39"/>
      <c r="I35" s="165">
        <v>0.21</v>
      </c>
      <c r="J35" s="164">
        <f>0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5" t="s">
        <v>49</v>
      </c>
      <c r="F36" s="164">
        <f>ROUND((SUM(BH85:BH171)),2)</f>
        <v>0</v>
      </c>
      <c r="G36" s="39"/>
      <c r="H36" s="39"/>
      <c r="I36" s="165">
        <v>0.15</v>
      </c>
      <c r="J36" s="164">
        <f>0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50</v>
      </c>
      <c r="F37" s="164">
        <f>ROUND((SUM(BI85:BI171)),2)</f>
        <v>0</v>
      </c>
      <c r="G37" s="39"/>
      <c r="H37" s="39"/>
      <c r="I37" s="165">
        <v>0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7"/>
      <c r="J38" s="39"/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51</v>
      </c>
      <c r="E39" s="168"/>
      <c r="F39" s="168"/>
      <c r="G39" s="169" t="s">
        <v>52</v>
      </c>
      <c r="H39" s="170" t="s">
        <v>53</v>
      </c>
      <c r="I39" s="171"/>
      <c r="J39" s="172">
        <f>SUM(J30:J37)</f>
        <v>0</v>
      </c>
      <c r="K39" s="173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74"/>
      <c r="C40" s="175"/>
      <c r="D40" s="175"/>
      <c r="E40" s="175"/>
      <c r="F40" s="175"/>
      <c r="G40" s="175"/>
      <c r="H40" s="175"/>
      <c r="I40" s="176"/>
      <c r="J40" s="175"/>
      <c r="K40" s="175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77"/>
      <c r="C44" s="178"/>
      <c r="D44" s="178"/>
      <c r="E44" s="178"/>
      <c r="F44" s="178"/>
      <c r="G44" s="178"/>
      <c r="H44" s="178"/>
      <c r="I44" s="179"/>
      <c r="J44" s="178"/>
      <c r="K44" s="178"/>
      <c r="L44" s="14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137</v>
      </c>
      <c r="D45" s="41"/>
      <c r="E45" s="41"/>
      <c r="F45" s="41"/>
      <c r="G45" s="41"/>
      <c r="H45" s="41"/>
      <c r="I45" s="147"/>
      <c r="J45" s="41"/>
      <c r="K45" s="41"/>
      <c r="L45" s="14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47"/>
      <c r="J46" s="41"/>
      <c r="K46" s="41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80" t="str">
        <f>E7</f>
        <v>REVITALIZACE STŘEDISKA BYSTŘICE NAD PERNŠTEJNEM</v>
      </c>
      <c r="F48" s="33"/>
      <c r="G48" s="33"/>
      <c r="H48" s="33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132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IO 02 - Oplocení</v>
      </c>
      <c r="F50" s="41"/>
      <c r="G50" s="41"/>
      <c r="H50" s="41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47"/>
      <c r="J51" s="41"/>
      <c r="K51" s="41"/>
      <c r="L51" s="14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Bystřice nad Pernštejnem</v>
      </c>
      <c r="G52" s="41"/>
      <c r="H52" s="41"/>
      <c r="I52" s="150" t="s">
        <v>23</v>
      </c>
      <c r="J52" s="73" t="str">
        <f>IF(J12="","",J12)</f>
        <v>28. 10. 2019</v>
      </c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VODÁRENSKÁ AKCIOVÁ SPOLEČNOST, a.s.</v>
      </c>
      <c r="G54" s="41"/>
      <c r="H54" s="41"/>
      <c r="I54" s="150" t="s">
        <v>33</v>
      </c>
      <c r="J54" s="37" t="str">
        <f>E21</f>
        <v>Ing. Jaroslav Habán</v>
      </c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150" t="s">
        <v>37</v>
      </c>
      <c r="J55" s="37" t="str">
        <f>E24</f>
        <v>Křišťál</v>
      </c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47"/>
      <c r="J56" s="41"/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81" t="s">
        <v>138</v>
      </c>
      <c r="D57" s="182"/>
      <c r="E57" s="182"/>
      <c r="F57" s="182"/>
      <c r="G57" s="182"/>
      <c r="H57" s="182"/>
      <c r="I57" s="183"/>
      <c r="J57" s="184" t="s">
        <v>139</v>
      </c>
      <c r="K57" s="182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47"/>
      <c r="J58" s="41"/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85" t="s">
        <v>73</v>
      </c>
      <c r="D59" s="41"/>
      <c r="E59" s="41"/>
      <c r="F59" s="41"/>
      <c r="G59" s="41"/>
      <c r="H59" s="41"/>
      <c r="I59" s="147"/>
      <c r="J59" s="103">
        <f>J85</f>
        <v>0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140</v>
      </c>
    </row>
    <row r="60" spans="1:31" s="9" customFormat="1" ht="24.95" customHeight="1">
      <c r="A60" s="9"/>
      <c r="B60" s="186"/>
      <c r="C60" s="187"/>
      <c r="D60" s="188" t="s">
        <v>1012</v>
      </c>
      <c r="E60" s="189"/>
      <c r="F60" s="189"/>
      <c r="G60" s="189"/>
      <c r="H60" s="189"/>
      <c r="I60" s="190"/>
      <c r="J60" s="191">
        <f>J86</f>
        <v>0</v>
      </c>
      <c r="K60" s="187"/>
      <c r="L60" s="19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3"/>
      <c r="C61" s="126"/>
      <c r="D61" s="194" t="s">
        <v>1013</v>
      </c>
      <c r="E61" s="195"/>
      <c r="F61" s="195"/>
      <c r="G61" s="195"/>
      <c r="H61" s="195"/>
      <c r="I61" s="196"/>
      <c r="J61" s="197">
        <f>J87</f>
        <v>0</v>
      </c>
      <c r="K61" s="126"/>
      <c r="L61" s="19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3"/>
      <c r="C62" s="126"/>
      <c r="D62" s="194" t="s">
        <v>1121</v>
      </c>
      <c r="E62" s="195"/>
      <c r="F62" s="195"/>
      <c r="G62" s="195"/>
      <c r="H62" s="195"/>
      <c r="I62" s="196"/>
      <c r="J62" s="197">
        <f>J102</f>
        <v>0</v>
      </c>
      <c r="K62" s="126"/>
      <c r="L62" s="19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3"/>
      <c r="C63" s="126"/>
      <c r="D63" s="194" t="s">
        <v>1015</v>
      </c>
      <c r="E63" s="195"/>
      <c r="F63" s="195"/>
      <c r="G63" s="195"/>
      <c r="H63" s="195"/>
      <c r="I63" s="196"/>
      <c r="J63" s="197">
        <f>J150</f>
        <v>0</v>
      </c>
      <c r="K63" s="126"/>
      <c r="L63" s="19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3"/>
      <c r="C64" s="126"/>
      <c r="D64" s="194" t="s">
        <v>1016</v>
      </c>
      <c r="E64" s="195"/>
      <c r="F64" s="195"/>
      <c r="G64" s="195"/>
      <c r="H64" s="195"/>
      <c r="I64" s="196"/>
      <c r="J64" s="197">
        <f>J156</f>
        <v>0</v>
      </c>
      <c r="K64" s="126"/>
      <c r="L64" s="19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3"/>
      <c r="C65" s="126"/>
      <c r="D65" s="194" t="s">
        <v>1017</v>
      </c>
      <c r="E65" s="195"/>
      <c r="F65" s="195"/>
      <c r="G65" s="195"/>
      <c r="H65" s="195"/>
      <c r="I65" s="196"/>
      <c r="J65" s="197">
        <f>J170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47"/>
      <c r="J66" s="41"/>
      <c r="K66" s="41"/>
      <c r="L66" s="14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76"/>
      <c r="J67" s="61"/>
      <c r="K67" s="61"/>
      <c r="L67" s="14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9"/>
      <c r="J71" s="63"/>
      <c r="K71" s="63"/>
      <c r="L71" s="14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150</v>
      </c>
      <c r="D72" s="41"/>
      <c r="E72" s="41"/>
      <c r="F72" s="41"/>
      <c r="G72" s="41"/>
      <c r="H72" s="41"/>
      <c r="I72" s="147"/>
      <c r="J72" s="41"/>
      <c r="K72" s="41"/>
      <c r="L72" s="14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47"/>
      <c r="J73" s="41"/>
      <c r="K73" s="41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80" t="str">
        <f>E7</f>
        <v>REVITALIZACE STŘEDISKA BYSTŘICE NAD PERNŠTEJNEM</v>
      </c>
      <c r="F75" s="33"/>
      <c r="G75" s="33"/>
      <c r="H75" s="33"/>
      <c r="I75" s="147"/>
      <c r="J75" s="41"/>
      <c r="K75" s="4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132</v>
      </c>
      <c r="D76" s="41"/>
      <c r="E76" s="41"/>
      <c r="F76" s="41"/>
      <c r="G76" s="41"/>
      <c r="H76" s="41"/>
      <c r="I76" s="147"/>
      <c r="J76" s="41"/>
      <c r="K76" s="41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IO 02 - Oplocení</v>
      </c>
      <c r="F77" s="41"/>
      <c r="G77" s="41"/>
      <c r="H77" s="41"/>
      <c r="I77" s="147"/>
      <c r="J77" s="41"/>
      <c r="K77" s="4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47"/>
      <c r="J78" s="41"/>
      <c r="K78" s="41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Bystřice nad Pernštejnem</v>
      </c>
      <c r="G79" s="41"/>
      <c r="H79" s="41"/>
      <c r="I79" s="150" t="s">
        <v>23</v>
      </c>
      <c r="J79" s="73" t="str">
        <f>IF(J12="","",J12)</f>
        <v>28. 10. 2019</v>
      </c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VODÁRENSKÁ AKCIOVÁ SPOLEČNOST, a.s.</v>
      </c>
      <c r="G81" s="41"/>
      <c r="H81" s="41"/>
      <c r="I81" s="150" t="s">
        <v>33</v>
      </c>
      <c r="J81" s="37" t="str">
        <f>E21</f>
        <v>Ing. Jaroslav Habán</v>
      </c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150" t="s">
        <v>37</v>
      </c>
      <c r="J82" s="37" t="str">
        <f>E24</f>
        <v>Křišťál</v>
      </c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9"/>
      <c r="B84" s="200"/>
      <c r="C84" s="201" t="s">
        <v>151</v>
      </c>
      <c r="D84" s="202" t="s">
        <v>60</v>
      </c>
      <c r="E84" s="202" t="s">
        <v>56</v>
      </c>
      <c r="F84" s="202" t="s">
        <v>57</v>
      </c>
      <c r="G84" s="202" t="s">
        <v>152</v>
      </c>
      <c r="H84" s="202" t="s">
        <v>153</v>
      </c>
      <c r="I84" s="203" t="s">
        <v>154</v>
      </c>
      <c r="J84" s="202" t="s">
        <v>139</v>
      </c>
      <c r="K84" s="204" t="s">
        <v>155</v>
      </c>
      <c r="L84" s="205"/>
      <c r="M84" s="93" t="s">
        <v>19</v>
      </c>
      <c r="N84" s="94" t="s">
        <v>45</v>
      </c>
      <c r="O84" s="94" t="s">
        <v>156</v>
      </c>
      <c r="P84" s="94" t="s">
        <v>157</v>
      </c>
      <c r="Q84" s="94" t="s">
        <v>158</v>
      </c>
      <c r="R84" s="94" t="s">
        <v>159</v>
      </c>
      <c r="S84" s="94" t="s">
        <v>160</v>
      </c>
      <c r="T84" s="95" t="s">
        <v>161</v>
      </c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</row>
    <row r="85" spans="1:63" s="2" customFormat="1" ht="22.8" customHeight="1">
      <c r="A85" s="39"/>
      <c r="B85" s="40"/>
      <c r="C85" s="100" t="s">
        <v>162</v>
      </c>
      <c r="D85" s="41"/>
      <c r="E85" s="41"/>
      <c r="F85" s="41"/>
      <c r="G85" s="41"/>
      <c r="H85" s="41"/>
      <c r="I85" s="147"/>
      <c r="J85" s="206">
        <f>BK85</f>
        <v>0</v>
      </c>
      <c r="K85" s="41"/>
      <c r="L85" s="45"/>
      <c r="M85" s="96"/>
      <c r="N85" s="207"/>
      <c r="O85" s="97"/>
      <c r="P85" s="208">
        <f>P86</f>
        <v>0</v>
      </c>
      <c r="Q85" s="97"/>
      <c r="R85" s="208">
        <f>R86</f>
        <v>24.733976</v>
      </c>
      <c r="S85" s="97"/>
      <c r="T85" s="209">
        <f>T86</f>
        <v>10.640099999999999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140</v>
      </c>
      <c r="BK85" s="210">
        <f>BK86</f>
        <v>0</v>
      </c>
    </row>
    <row r="86" spans="1:63" s="12" customFormat="1" ht="25.9" customHeight="1">
      <c r="A86" s="12"/>
      <c r="B86" s="211"/>
      <c r="C86" s="212"/>
      <c r="D86" s="213" t="s">
        <v>74</v>
      </c>
      <c r="E86" s="214" t="s">
        <v>163</v>
      </c>
      <c r="F86" s="214" t="s">
        <v>1018</v>
      </c>
      <c r="G86" s="212"/>
      <c r="H86" s="212"/>
      <c r="I86" s="215"/>
      <c r="J86" s="216">
        <f>BK86</f>
        <v>0</v>
      </c>
      <c r="K86" s="212"/>
      <c r="L86" s="217"/>
      <c r="M86" s="218"/>
      <c r="N86" s="219"/>
      <c r="O86" s="219"/>
      <c r="P86" s="220">
        <f>P87+P102+P150+P156+P170</f>
        <v>0</v>
      </c>
      <c r="Q86" s="219"/>
      <c r="R86" s="220">
        <f>R87+R102+R150+R156+R170</f>
        <v>24.733976</v>
      </c>
      <c r="S86" s="219"/>
      <c r="T86" s="221">
        <f>T87+T102+T150+T156+T170</f>
        <v>10.640099999999999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2" t="s">
        <v>82</v>
      </c>
      <c r="AT86" s="223" t="s">
        <v>74</v>
      </c>
      <c r="AU86" s="223" t="s">
        <v>75</v>
      </c>
      <c r="AY86" s="222" t="s">
        <v>165</v>
      </c>
      <c r="BK86" s="224">
        <f>BK87+BK102+BK150+BK156+BK170</f>
        <v>0</v>
      </c>
    </row>
    <row r="87" spans="1:63" s="12" customFormat="1" ht="22.8" customHeight="1">
      <c r="A87" s="12"/>
      <c r="B87" s="211"/>
      <c r="C87" s="212"/>
      <c r="D87" s="213" t="s">
        <v>74</v>
      </c>
      <c r="E87" s="225" t="s">
        <v>82</v>
      </c>
      <c r="F87" s="225" t="s">
        <v>1019</v>
      </c>
      <c r="G87" s="212"/>
      <c r="H87" s="212"/>
      <c r="I87" s="215"/>
      <c r="J87" s="226">
        <f>BK87</f>
        <v>0</v>
      </c>
      <c r="K87" s="212"/>
      <c r="L87" s="217"/>
      <c r="M87" s="218"/>
      <c r="N87" s="219"/>
      <c r="O87" s="219"/>
      <c r="P87" s="220">
        <f>SUM(P88:P101)</f>
        <v>0</v>
      </c>
      <c r="Q87" s="219"/>
      <c r="R87" s="220">
        <f>SUM(R88:R101)</f>
        <v>0</v>
      </c>
      <c r="S87" s="219"/>
      <c r="T87" s="221">
        <f>SUM(T88:T101)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2" t="s">
        <v>82</v>
      </c>
      <c r="AT87" s="223" t="s">
        <v>74</v>
      </c>
      <c r="AU87" s="223" t="s">
        <v>82</v>
      </c>
      <c r="AY87" s="222" t="s">
        <v>165</v>
      </c>
      <c r="BK87" s="224">
        <f>SUM(BK88:BK101)</f>
        <v>0</v>
      </c>
    </row>
    <row r="88" spans="1:65" s="2" customFormat="1" ht="16.5" customHeight="1">
      <c r="A88" s="39"/>
      <c r="B88" s="40"/>
      <c r="C88" s="227" t="s">
        <v>82</v>
      </c>
      <c r="D88" s="227" t="s">
        <v>167</v>
      </c>
      <c r="E88" s="228" t="s">
        <v>1122</v>
      </c>
      <c r="F88" s="229" t="s">
        <v>1123</v>
      </c>
      <c r="G88" s="230" t="s">
        <v>252</v>
      </c>
      <c r="H88" s="231">
        <v>71.2</v>
      </c>
      <c r="I88" s="232"/>
      <c r="J88" s="233">
        <f>ROUND(I88*H88,2)</f>
        <v>0</v>
      </c>
      <c r="K88" s="229" t="s">
        <v>171</v>
      </c>
      <c r="L88" s="45"/>
      <c r="M88" s="234" t="s">
        <v>19</v>
      </c>
      <c r="N88" s="235" t="s">
        <v>46</v>
      </c>
      <c r="O88" s="85"/>
      <c r="P88" s="236">
        <f>O88*H88</f>
        <v>0</v>
      </c>
      <c r="Q88" s="236">
        <v>0</v>
      </c>
      <c r="R88" s="236">
        <f>Q88*H88</f>
        <v>0</v>
      </c>
      <c r="S88" s="236">
        <v>0</v>
      </c>
      <c r="T88" s="237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8" t="s">
        <v>172</v>
      </c>
      <c r="AT88" s="238" t="s">
        <v>167</v>
      </c>
      <c r="AU88" s="238" t="s">
        <v>84</v>
      </c>
      <c r="AY88" s="18" t="s">
        <v>165</v>
      </c>
      <c r="BE88" s="239">
        <f>IF(N88="základní",J88,0)</f>
        <v>0</v>
      </c>
      <c r="BF88" s="239">
        <f>IF(N88="snížená",J88,0)</f>
        <v>0</v>
      </c>
      <c r="BG88" s="239">
        <f>IF(N88="zákl. přenesená",J88,0)</f>
        <v>0</v>
      </c>
      <c r="BH88" s="239">
        <f>IF(N88="sníž. přenesená",J88,0)</f>
        <v>0</v>
      </c>
      <c r="BI88" s="239">
        <f>IF(N88="nulová",J88,0)</f>
        <v>0</v>
      </c>
      <c r="BJ88" s="18" t="s">
        <v>82</v>
      </c>
      <c r="BK88" s="239">
        <f>ROUND(I88*H88,2)</f>
        <v>0</v>
      </c>
      <c r="BL88" s="18" t="s">
        <v>172</v>
      </c>
      <c r="BM88" s="238" t="s">
        <v>1124</v>
      </c>
    </row>
    <row r="89" spans="1:51" s="13" customFormat="1" ht="12">
      <c r="A89" s="13"/>
      <c r="B89" s="240"/>
      <c r="C89" s="241"/>
      <c r="D89" s="242" t="s">
        <v>174</v>
      </c>
      <c r="E89" s="243" t="s">
        <v>19</v>
      </c>
      <c r="F89" s="244" t="s">
        <v>1125</v>
      </c>
      <c r="G89" s="241"/>
      <c r="H89" s="245">
        <v>71.2</v>
      </c>
      <c r="I89" s="246"/>
      <c r="J89" s="241"/>
      <c r="K89" s="241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174</v>
      </c>
      <c r="AU89" s="251" t="s">
        <v>84</v>
      </c>
      <c r="AV89" s="13" t="s">
        <v>84</v>
      </c>
      <c r="AW89" s="13" t="s">
        <v>36</v>
      </c>
      <c r="AX89" s="13" t="s">
        <v>82</v>
      </c>
      <c r="AY89" s="251" t="s">
        <v>165</v>
      </c>
    </row>
    <row r="90" spans="1:65" s="2" customFormat="1" ht="16.5" customHeight="1">
      <c r="A90" s="39"/>
      <c r="B90" s="40"/>
      <c r="C90" s="227" t="s">
        <v>84</v>
      </c>
      <c r="D90" s="227" t="s">
        <v>167</v>
      </c>
      <c r="E90" s="228" t="s">
        <v>1126</v>
      </c>
      <c r="F90" s="229" t="s">
        <v>1127</v>
      </c>
      <c r="G90" s="230" t="s">
        <v>170</v>
      </c>
      <c r="H90" s="231">
        <v>5.033</v>
      </c>
      <c r="I90" s="232"/>
      <c r="J90" s="233">
        <f>ROUND(I90*H90,2)</f>
        <v>0</v>
      </c>
      <c r="K90" s="229" t="s">
        <v>171</v>
      </c>
      <c r="L90" s="45"/>
      <c r="M90" s="234" t="s">
        <v>19</v>
      </c>
      <c r="N90" s="235" t="s">
        <v>46</v>
      </c>
      <c r="O90" s="85"/>
      <c r="P90" s="236">
        <f>O90*H90</f>
        <v>0</v>
      </c>
      <c r="Q90" s="236">
        <v>0</v>
      </c>
      <c r="R90" s="236">
        <f>Q90*H90</f>
        <v>0</v>
      </c>
      <c r="S90" s="236">
        <v>0</v>
      </c>
      <c r="T90" s="237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8" t="s">
        <v>172</v>
      </c>
      <c r="AT90" s="238" t="s">
        <v>167</v>
      </c>
      <c r="AU90" s="238" t="s">
        <v>84</v>
      </c>
      <c r="AY90" s="18" t="s">
        <v>165</v>
      </c>
      <c r="BE90" s="239">
        <f>IF(N90="základní",J90,0)</f>
        <v>0</v>
      </c>
      <c r="BF90" s="239">
        <f>IF(N90="snížená",J90,0)</f>
        <v>0</v>
      </c>
      <c r="BG90" s="239">
        <f>IF(N90="zákl. přenesená",J90,0)</f>
        <v>0</v>
      </c>
      <c r="BH90" s="239">
        <f>IF(N90="sníž. přenesená",J90,0)</f>
        <v>0</v>
      </c>
      <c r="BI90" s="239">
        <f>IF(N90="nulová",J90,0)</f>
        <v>0</v>
      </c>
      <c r="BJ90" s="18" t="s">
        <v>82</v>
      </c>
      <c r="BK90" s="239">
        <f>ROUND(I90*H90,2)</f>
        <v>0</v>
      </c>
      <c r="BL90" s="18" t="s">
        <v>172</v>
      </c>
      <c r="BM90" s="238" t="s">
        <v>1128</v>
      </c>
    </row>
    <row r="91" spans="1:51" s="13" customFormat="1" ht="12">
      <c r="A91" s="13"/>
      <c r="B91" s="240"/>
      <c r="C91" s="241"/>
      <c r="D91" s="242" t="s">
        <v>174</v>
      </c>
      <c r="E91" s="243" t="s">
        <v>19</v>
      </c>
      <c r="F91" s="244" t="s">
        <v>1129</v>
      </c>
      <c r="G91" s="241"/>
      <c r="H91" s="245">
        <v>5.033</v>
      </c>
      <c r="I91" s="246"/>
      <c r="J91" s="241"/>
      <c r="K91" s="241"/>
      <c r="L91" s="247"/>
      <c r="M91" s="248"/>
      <c r="N91" s="249"/>
      <c r="O91" s="249"/>
      <c r="P91" s="249"/>
      <c r="Q91" s="249"/>
      <c r="R91" s="249"/>
      <c r="S91" s="249"/>
      <c r="T91" s="25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1" t="s">
        <v>174</v>
      </c>
      <c r="AU91" s="251" t="s">
        <v>84</v>
      </c>
      <c r="AV91" s="13" t="s">
        <v>84</v>
      </c>
      <c r="AW91" s="13" t="s">
        <v>36</v>
      </c>
      <c r="AX91" s="13" t="s">
        <v>82</v>
      </c>
      <c r="AY91" s="251" t="s">
        <v>165</v>
      </c>
    </row>
    <row r="92" spans="1:65" s="2" customFormat="1" ht="16.5" customHeight="1">
      <c r="A92" s="39"/>
      <c r="B92" s="40"/>
      <c r="C92" s="227" t="s">
        <v>182</v>
      </c>
      <c r="D92" s="227" t="s">
        <v>167</v>
      </c>
      <c r="E92" s="228" t="s">
        <v>1130</v>
      </c>
      <c r="F92" s="229" t="s">
        <v>1131</v>
      </c>
      <c r="G92" s="230" t="s">
        <v>170</v>
      </c>
      <c r="H92" s="231">
        <v>25.165</v>
      </c>
      <c r="I92" s="232"/>
      <c r="J92" s="233">
        <f>ROUND(I92*H92,2)</f>
        <v>0</v>
      </c>
      <c r="K92" s="229" t="s">
        <v>171</v>
      </c>
      <c r="L92" s="45"/>
      <c r="M92" s="234" t="s">
        <v>19</v>
      </c>
      <c r="N92" s="235" t="s">
        <v>46</v>
      </c>
      <c r="O92" s="85"/>
      <c r="P92" s="236">
        <f>O92*H92</f>
        <v>0</v>
      </c>
      <c r="Q92" s="236">
        <v>0</v>
      </c>
      <c r="R92" s="236">
        <f>Q92*H92</f>
        <v>0</v>
      </c>
      <c r="S92" s="236">
        <v>0</v>
      </c>
      <c r="T92" s="237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38" t="s">
        <v>172</v>
      </c>
      <c r="AT92" s="238" t="s">
        <v>167</v>
      </c>
      <c r="AU92" s="238" t="s">
        <v>84</v>
      </c>
      <c r="AY92" s="18" t="s">
        <v>165</v>
      </c>
      <c r="BE92" s="239">
        <f>IF(N92="základní",J92,0)</f>
        <v>0</v>
      </c>
      <c r="BF92" s="239">
        <f>IF(N92="snížená",J92,0)</f>
        <v>0</v>
      </c>
      <c r="BG92" s="239">
        <f>IF(N92="zákl. přenesená",J92,0)</f>
        <v>0</v>
      </c>
      <c r="BH92" s="239">
        <f>IF(N92="sníž. přenesená",J92,0)</f>
        <v>0</v>
      </c>
      <c r="BI92" s="239">
        <f>IF(N92="nulová",J92,0)</f>
        <v>0</v>
      </c>
      <c r="BJ92" s="18" t="s">
        <v>82</v>
      </c>
      <c r="BK92" s="239">
        <f>ROUND(I92*H92,2)</f>
        <v>0</v>
      </c>
      <c r="BL92" s="18" t="s">
        <v>172</v>
      </c>
      <c r="BM92" s="238" t="s">
        <v>1132</v>
      </c>
    </row>
    <row r="93" spans="1:51" s="13" customFormat="1" ht="12">
      <c r="A93" s="13"/>
      <c r="B93" s="240"/>
      <c r="C93" s="241"/>
      <c r="D93" s="242" t="s">
        <v>174</v>
      </c>
      <c r="E93" s="243" t="s">
        <v>19</v>
      </c>
      <c r="F93" s="244" t="s">
        <v>1133</v>
      </c>
      <c r="G93" s="241"/>
      <c r="H93" s="245">
        <v>25.165</v>
      </c>
      <c r="I93" s="246"/>
      <c r="J93" s="241"/>
      <c r="K93" s="241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174</v>
      </c>
      <c r="AU93" s="251" t="s">
        <v>84</v>
      </c>
      <c r="AV93" s="13" t="s">
        <v>84</v>
      </c>
      <c r="AW93" s="13" t="s">
        <v>36</v>
      </c>
      <c r="AX93" s="13" t="s">
        <v>82</v>
      </c>
      <c r="AY93" s="251" t="s">
        <v>165</v>
      </c>
    </row>
    <row r="94" spans="1:65" s="2" customFormat="1" ht="16.5" customHeight="1">
      <c r="A94" s="39"/>
      <c r="B94" s="40"/>
      <c r="C94" s="227" t="s">
        <v>172</v>
      </c>
      <c r="D94" s="227" t="s">
        <v>167</v>
      </c>
      <c r="E94" s="228" t="s">
        <v>199</v>
      </c>
      <c r="F94" s="229" t="s">
        <v>200</v>
      </c>
      <c r="G94" s="230" t="s">
        <v>170</v>
      </c>
      <c r="H94" s="231">
        <v>5.033</v>
      </c>
      <c r="I94" s="232"/>
      <c r="J94" s="233">
        <f>ROUND(I94*H94,2)</f>
        <v>0</v>
      </c>
      <c r="K94" s="229" t="s">
        <v>171</v>
      </c>
      <c r="L94" s="45"/>
      <c r="M94" s="234" t="s">
        <v>19</v>
      </c>
      <c r="N94" s="235" t="s">
        <v>46</v>
      </c>
      <c r="O94" s="85"/>
      <c r="P94" s="236">
        <f>O94*H94</f>
        <v>0</v>
      </c>
      <c r="Q94" s="236">
        <v>0</v>
      </c>
      <c r="R94" s="236">
        <f>Q94*H94</f>
        <v>0</v>
      </c>
      <c r="S94" s="236">
        <v>0</v>
      </c>
      <c r="T94" s="237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8" t="s">
        <v>172</v>
      </c>
      <c r="AT94" s="238" t="s">
        <v>167</v>
      </c>
      <c r="AU94" s="238" t="s">
        <v>84</v>
      </c>
      <c r="AY94" s="18" t="s">
        <v>165</v>
      </c>
      <c r="BE94" s="239">
        <f>IF(N94="základní",J94,0)</f>
        <v>0</v>
      </c>
      <c r="BF94" s="239">
        <f>IF(N94="snížená",J94,0)</f>
        <v>0</v>
      </c>
      <c r="BG94" s="239">
        <f>IF(N94="zákl. přenesená",J94,0)</f>
        <v>0</v>
      </c>
      <c r="BH94" s="239">
        <f>IF(N94="sníž. přenesená",J94,0)</f>
        <v>0</v>
      </c>
      <c r="BI94" s="239">
        <f>IF(N94="nulová",J94,0)</f>
        <v>0</v>
      </c>
      <c r="BJ94" s="18" t="s">
        <v>82</v>
      </c>
      <c r="BK94" s="239">
        <f>ROUND(I94*H94,2)</f>
        <v>0</v>
      </c>
      <c r="BL94" s="18" t="s">
        <v>172</v>
      </c>
      <c r="BM94" s="238" t="s">
        <v>1134</v>
      </c>
    </row>
    <row r="95" spans="1:65" s="2" customFormat="1" ht="16.5" customHeight="1">
      <c r="A95" s="39"/>
      <c r="B95" s="40"/>
      <c r="C95" s="227" t="s">
        <v>190</v>
      </c>
      <c r="D95" s="227" t="s">
        <v>167</v>
      </c>
      <c r="E95" s="228" t="s">
        <v>206</v>
      </c>
      <c r="F95" s="229" t="s">
        <v>207</v>
      </c>
      <c r="G95" s="230" t="s">
        <v>170</v>
      </c>
      <c r="H95" s="231">
        <v>15.099</v>
      </c>
      <c r="I95" s="232"/>
      <c r="J95" s="233">
        <f>ROUND(I95*H95,2)</f>
        <v>0</v>
      </c>
      <c r="K95" s="229" t="s">
        <v>171</v>
      </c>
      <c r="L95" s="45"/>
      <c r="M95" s="234" t="s">
        <v>19</v>
      </c>
      <c r="N95" s="235" t="s">
        <v>46</v>
      </c>
      <c r="O95" s="85"/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8" t="s">
        <v>172</v>
      </c>
      <c r="AT95" s="238" t="s">
        <v>167</v>
      </c>
      <c r="AU95" s="238" t="s">
        <v>84</v>
      </c>
      <c r="AY95" s="18" t="s">
        <v>165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8" t="s">
        <v>82</v>
      </c>
      <c r="BK95" s="239">
        <f>ROUND(I95*H95,2)</f>
        <v>0</v>
      </c>
      <c r="BL95" s="18" t="s">
        <v>172</v>
      </c>
      <c r="BM95" s="238" t="s">
        <v>1135</v>
      </c>
    </row>
    <row r="96" spans="1:51" s="13" customFormat="1" ht="12">
      <c r="A96" s="13"/>
      <c r="B96" s="240"/>
      <c r="C96" s="241"/>
      <c r="D96" s="242" t="s">
        <v>174</v>
      </c>
      <c r="E96" s="243" t="s">
        <v>19</v>
      </c>
      <c r="F96" s="244" t="s">
        <v>1136</v>
      </c>
      <c r="G96" s="241"/>
      <c r="H96" s="245">
        <v>15.099</v>
      </c>
      <c r="I96" s="246"/>
      <c r="J96" s="241"/>
      <c r="K96" s="241"/>
      <c r="L96" s="247"/>
      <c r="M96" s="248"/>
      <c r="N96" s="249"/>
      <c r="O96" s="249"/>
      <c r="P96" s="249"/>
      <c r="Q96" s="249"/>
      <c r="R96" s="249"/>
      <c r="S96" s="249"/>
      <c r="T96" s="25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1" t="s">
        <v>174</v>
      </c>
      <c r="AU96" s="251" t="s">
        <v>84</v>
      </c>
      <c r="AV96" s="13" t="s">
        <v>84</v>
      </c>
      <c r="AW96" s="13" t="s">
        <v>36</v>
      </c>
      <c r="AX96" s="13" t="s">
        <v>82</v>
      </c>
      <c r="AY96" s="251" t="s">
        <v>165</v>
      </c>
    </row>
    <row r="97" spans="1:65" s="2" customFormat="1" ht="16.5" customHeight="1">
      <c r="A97" s="39"/>
      <c r="B97" s="40"/>
      <c r="C97" s="227" t="s">
        <v>194</v>
      </c>
      <c r="D97" s="227" t="s">
        <v>167</v>
      </c>
      <c r="E97" s="228" t="s">
        <v>1045</v>
      </c>
      <c r="F97" s="229" t="s">
        <v>1046</v>
      </c>
      <c r="G97" s="230" t="s">
        <v>170</v>
      </c>
      <c r="H97" s="231">
        <v>5.033</v>
      </c>
      <c r="I97" s="232"/>
      <c r="J97" s="233">
        <f>ROUND(I97*H97,2)</f>
        <v>0</v>
      </c>
      <c r="K97" s="229" t="s">
        <v>171</v>
      </c>
      <c r="L97" s="45"/>
      <c r="M97" s="234" t="s">
        <v>19</v>
      </c>
      <c r="N97" s="235" t="s">
        <v>46</v>
      </c>
      <c r="O97" s="85"/>
      <c r="P97" s="236">
        <f>O97*H97</f>
        <v>0</v>
      </c>
      <c r="Q97" s="236">
        <v>0</v>
      </c>
      <c r="R97" s="236">
        <f>Q97*H97</f>
        <v>0</v>
      </c>
      <c r="S97" s="236">
        <v>0</v>
      </c>
      <c r="T97" s="23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8" t="s">
        <v>172</v>
      </c>
      <c r="AT97" s="238" t="s">
        <v>167</v>
      </c>
      <c r="AU97" s="238" t="s">
        <v>84</v>
      </c>
      <c r="AY97" s="18" t="s">
        <v>165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18" t="s">
        <v>82</v>
      </c>
      <c r="BK97" s="239">
        <f>ROUND(I97*H97,2)</f>
        <v>0</v>
      </c>
      <c r="BL97" s="18" t="s">
        <v>172</v>
      </c>
      <c r="BM97" s="238" t="s">
        <v>1137</v>
      </c>
    </row>
    <row r="98" spans="1:65" s="2" customFormat="1" ht="16.5" customHeight="1">
      <c r="A98" s="39"/>
      <c r="B98" s="40"/>
      <c r="C98" s="227" t="s">
        <v>198</v>
      </c>
      <c r="D98" s="227" t="s">
        <v>167</v>
      </c>
      <c r="E98" s="228" t="s">
        <v>211</v>
      </c>
      <c r="F98" s="229" t="s">
        <v>212</v>
      </c>
      <c r="G98" s="230" t="s">
        <v>213</v>
      </c>
      <c r="H98" s="231">
        <v>9.311</v>
      </c>
      <c r="I98" s="232"/>
      <c r="J98" s="233">
        <f>ROUND(I98*H98,2)</f>
        <v>0</v>
      </c>
      <c r="K98" s="229" t="s">
        <v>171</v>
      </c>
      <c r="L98" s="45"/>
      <c r="M98" s="234" t="s">
        <v>19</v>
      </c>
      <c r="N98" s="235" t="s">
        <v>46</v>
      </c>
      <c r="O98" s="85"/>
      <c r="P98" s="236">
        <f>O98*H98</f>
        <v>0</v>
      </c>
      <c r="Q98" s="236">
        <v>0</v>
      </c>
      <c r="R98" s="236">
        <f>Q98*H98</f>
        <v>0</v>
      </c>
      <c r="S98" s="236">
        <v>0</v>
      </c>
      <c r="T98" s="23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8" t="s">
        <v>172</v>
      </c>
      <c r="AT98" s="238" t="s">
        <v>167</v>
      </c>
      <c r="AU98" s="238" t="s">
        <v>84</v>
      </c>
      <c r="AY98" s="18" t="s">
        <v>165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18" t="s">
        <v>82</v>
      </c>
      <c r="BK98" s="239">
        <f>ROUND(I98*H98,2)</f>
        <v>0</v>
      </c>
      <c r="BL98" s="18" t="s">
        <v>172</v>
      </c>
      <c r="BM98" s="238" t="s">
        <v>1138</v>
      </c>
    </row>
    <row r="99" spans="1:51" s="13" customFormat="1" ht="12">
      <c r="A99" s="13"/>
      <c r="B99" s="240"/>
      <c r="C99" s="241"/>
      <c r="D99" s="242" t="s">
        <v>174</v>
      </c>
      <c r="E99" s="243" t="s">
        <v>19</v>
      </c>
      <c r="F99" s="244" t="s">
        <v>1139</v>
      </c>
      <c r="G99" s="241"/>
      <c r="H99" s="245">
        <v>9.311</v>
      </c>
      <c r="I99" s="246"/>
      <c r="J99" s="241"/>
      <c r="K99" s="241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174</v>
      </c>
      <c r="AU99" s="251" t="s">
        <v>84</v>
      </c>
      <c r="AV99" s="13" t="s">
        <v>84</v>
      </c>
      <c r="AW99" s="13" t="s">
        <v>36</v>
      </c>
      <c r="AX99" s="13" t="s">
        <v>82</v>
      </c>
      <c r="AY99" s="251" t="s">
        <v>165</v>
      </c>
    </row>
    <row r="100" spans="1:65" s="2" customFormat="1" ht="16.5" customHeight="1">
      <c r="A100" s="39"/>
      <c r="B100" s="40"/>
      <c r="C100" s="227" t="s">
        <v>205</v>
      </c>
      <c r="D100" s="227" t="s">
        <v>167</v>
      </c>
      <c r="E100" s="228" t="s">
        <v>1140</v>
      </c>
      <c r="F100" s="229" t="s">
        <v>1141</v>
      </c>
      <c r="G100" s="230" t="s">
        <v>188</v>
      </c>
      <c r="H100" s="231">
        <v>152.925</v>
      </c>
      <c r="I100" s="232"/>
      <c r="J100" s="233">
        <f>ROUND(I100*H100,2)</f>
        <v>0</v>
      </c>
      <c r="K100" s="229" t="s">
        <v>171</v>
      </c>
      <c r="L100" s="45"/>
      <c r="M100" s="234" t="s">
        <v>19</v>
      </c>
      <c r="N100" s="235" t="s">
        <v>46</v>
      </c>
      <c r="O100" s="85"/>
      <c r="P100" s="236">
        <f>O100*H100</f>
        <v>0</v>
      </c>
      <c r="Q100" s="236">
        <v>0</v>
      </c>
      <c r="R100" s="236">
        <f>Q100*H100</f>
        <v>0</v>
      </c>
      <c r="S100" s="236">
        <v>0</v>
      </c>
      <c r="T100" s="23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8" t="s">
        <v>172</v>
      </c>
      <c r="AT100" s="238" t="s">
        <v>167</v>
      </c>
      <c r="AU100" s="238" t="s">
        <v>84</v>
      </c>
      <c r="AY100" s="18" t="s">
        <v>165</v>
      </c>
      <c r="BE100" s="239">
        <f>IF(N100="základní",J100,0)</f>
        <v>0</v>
      </c>
      <c r="BF100" s="239">
        <f>IF(N100="snížená",J100,0)</f>
        <v>0</v>
      </c>
      <c r="BG100" s="239">
        <f>IF(N100="zákl. přenesená",J100,0)</f>
        <v>0</v>
      </c>
      <c r="BH100" s="239">
        <f>IF(N100="sníž. přenesená",J100,0)</f>
        <v>0</v>
      </c>
      <c r="BI100" s="239">
        <f>IF(N100="nulová",J100,0)</f>
        <v>0</v>
      </c>
      <c r="BJ100" s="18" t="s">
        <v>82</v>
      </c>
      <c r="BK100" s="239">
        <f>ROUND(I100*H100,2)</f>
        <v>0</v>
      </c>
      <c r="BL100" s="18" t="s">
        <v>172</v>
      </c>
      <c r="BM100" s="238" t="s">
        <v>1142</v>
      </c>
    </row>
    <row r="101" spans="1:51" s="13" customFormat="1" ht="12">
      <c r="A101" s="13"/>
      <c r="B101" s="240"/>
      <c r="C101" s="241"/>
      <c r="D101" s="242" t="s">
        <v>174</v>
      </c>
      <c r="E101" s="243" t="s">
        <v>19</v>
      </c>
      <c r="F101" s="244" t="s">
        <v>1143</v>
      </c>
      <c r="G101" s="241"/>
      <c r="H101" s="245">
        <v>152.925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174</v>
      </c>
      <c r="AU101" s="251" t="s">
        <v>84</v>
      </c>
      <c r="AV101" s="13" t="s">
        <v>84</v>
      </c>
      <c r="AW101" s="13" t="s">
        <v>36</v>
      </c>
      <c r="AX101" s="13" t="s">
        <v>82</v>
      </c>
      <c r="AY101" s="251" t="s">
        <v>165</v>
      </c>
    </row>
    <row r="102" spans="1:63" s="12" customFormat="1" ht="22.8" customHeight="1">
      <c r="A102" s="12"/>
      <c r="B102" s="211"/>
      <c r="C102" s="212"/>
      <c r="D102" s="213" t="s">
        <v>74</v>
      </c>
      <c r="E102" s="225" t="s">
        <v>182</v>
      </c>
      <c r="F102" s="225" t="s">
        <v>1144</v>
      </c>
      <c r="G102" s="212"/>
      <c r="H102" s="212"/>
      <c r="I102" s="215"/>
      <c r="J102" s="226">
        <f>BK102</f>
        <v>0</v>
      </c>
      <c r="K102" s="212"/>
      <c r="L102" s="217"/>
      <c r="M102" s="218"/>
      <c r="N102" s="219"/>
      <c r="O102" s="219"/>
      <c r="P102" s="220">
        <f>SUM(P103:P149)</f>
        <v>0</v>
      </c>
      <c r="Q102" s="219"/>
      <c r="R102" s="220">
        <f>SUM(R103:R149)</f>
        <v>24.733976</v>
      </c>
      <c r="S102" s="219"/>
      <c r="T102" s="221">
        <f>SUM(T103:T149)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2" t="s">
        <v>82</v>
      </c>
      <c r="AT102" s="223" t="s">
        <v>74</v>
      </c>
      <c r="AU102" s="223" t="s">
        <v>82</v>
      </c>
      <c r="AY102" s="222" t="s">
        <v>165</v>
      </c>
      <c r="BK102" s="224">
        <f>SUM(BK103:BK149)</f>
        <v>0</v>
      </c>
    </row>
    <row r="103" spans="1:65" s="2" customFormat="1" ht="16.5" customHeight="1">
      <c r="A103" s="39"/>
      <c r="B103" s="40"/>
      <c r="C103" s="227" t="s">
        <v>210</v>
      </c>
      <c r="D103" s="227" t="s">
        <v>167</v>
      </c>
      <c r="E103" s="228" t="s">
        <v>1145</v>
      </c>
      <c r="F103" s="229" t="s">
        <v>1146</v>
      </c>
      <c r="G103" s="230" t="s">
        <v>261</v>
      </c>
      <c r="H103" s="231">
        <v>87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0.17489</v>
      </c>
      <c r="R103" s="236">
        <f>Q103*H103</f>
        <v>15.21543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172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172</v>
      </c>
      <c r="BM103" s="238" t="s">
        <v>1147</v>
      </c>
    </row>
    <row r="104" spans="1:47" s="2" customFormat="1" ht="12">
      <c r="A104" s="39"/>
      <c r="B104" s="40"/>
      <c r="C104" s="41"/>
      <c r="D104" s="242" t="s">
        <v>897</v>
      </c>
      <c r="E104" s="41"/>
      <c r="F104" s="263" t="s">
        <v>1148</v>
      </c>
      <c r="G104" s="41"/>
      <c r="H104" s="41"/>
      <c r="I104" s="147"/>
      <c r="J104" s="41"/>
      <c r="K104" s="41"/>
      <c r="L104" s="45"/>
      <c r="M104" s="264"/>
      <c r="N104" s="265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897</v>
      </c>
      <c r="AU104" s="18" t="s">
        <v>84</v>
      </c>
    </row>
    <row r="105" spans="1:51" s="13" customFormat="1" ht="12">
      <c r="A105" s="13"/>
      <c r="B105" s="240"/>
      <c r="C105" s="241"/>
      <c r="D105" s="242" t="s">
        <v>174</v>
      </c>
      <c r="E105" s="243" t="s">
        <v>19</v>
      </c>
      <c r="F105" s="244" t="s">
        <v>1149</v>
      </c>
      <c r="G105" s="241"/>
      <c r="H105" s="245">
        <v>2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174</v>
      </c>
      <c r="AU105" s="251" t="s">
        <v>84</v>
      </c>
      <c r="AV105" s="13" t="s">
        <v>84</v>
      </c>
      <c r="AW105" s="13" t="s">
        <v>36</v>
      </c>
      <c r="AX105" s="13" t="s">
        <v>75</v>
      </c>
      <c r="AY105" s="251" t="s">
        <v>165</v>
      </c>
    </row>
    <row r="106" spans="1:51" s="13" customFormat="1" ht="12">
      <c r="A106" s="13"/>
      <c r="B106" s="240"/>
      <c r="C106" s="241"/>
      <c r="D106" s="242" t="s">
        <v>174</v>
      </c>
      <c r="E106" s="243" t="s">
        <v>19</v>
      </c>
      <c r="F106" s="244" t="s">
        <v>1150</v>
      </c>
      <c r="G106" s="241"/>
      <c r="H106" s="245">
        <v>41</v>
      </c>
      <c r="I106" s="246"/>
      <c r="J106" s="241"/>
      <c r="K106" s="241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174</v>
      </c>
      <c r="AU106" s="251" t="s">
        <v>84</v>
      </c>
      <c r="AV106" s="13" t="s">
        <v>84</v>
      </c>
      <c r="AW106" s="13" t="s">
        <v>36</v>
      </c>
      <c r="AX106" s="13" t="s">
        <v>75</v>
      </c>
      <c r="AY106" s="251" t="s">
        <v>165</v>
      </c>
    </row>
    <row r="107" spans="1:51" s="13" customFormat="1" ht="12">
      <c r="A107" s="13"/>
      <c r="B107" s="240"/>
      <c r="C107" s="241"/>
      <c r="D107" s="242" t="s">
        <v>174</v>
      </c>
      <c r="E107" s="243" t="s">
        <v>19</v>
      </c>
      <c r="F107" s="244" t="s">
        <v>1151</v>
      </c>
      <c r="G107" s="241"/>
      <c r="H107" s="245">
        <v>44</v>
      </c>
      <c r="I107" s="246"/>
      <c r="J107" s="241"/>
      <c r="K107" s="241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174</v>
      </c>
      <c r="AU107" s="251" t="s">
        <v>84</v>
      </c>
      <c r="AV107" s="13" t="s">
        <v>84</v>
      </c>
      <c r="AW107" s="13" t="s">
        <v>36</v>
      </c>
      <c r="AX107" s="13" t="s">
        <v>75</v>
      </c>
      <c r="AY107" s="251" t="s">
        <v>165</v>
      </c>
    </row>
    <row r="108" spans="1:51" s="14" customFormat="1" ht="12">
      <c r="A108" s="14"/>
      <c r="B108" s="252"/>
      <c r="C108" s="253"/>
      <c r="D108" s="242" t="s">
        <v>174</v>
      </c>
      <c r="E108" s="254" t="s">
        <v>19</v>
      </c>
      <c r="F108" s="255" t="s">
        <v>178</v>
      </c>
      <c r="G108" s="253"/>
      <c r="H108" s="256">
        <v>87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2" t="s">
        <v>174</v>
      </c>
      <c r="AU108" s="262" t="s">
        <v>84</v>
      </c>
      <c r="AV108" s="14" t="s">
        <v>172</v>
      </c>
      <c r="AW108" s="14" t="s">
        <v>36</v>
      </c>
      <c r="AX108" s="14" t="s">
        <v>82</v>
      </c>
      <c r="AY108" s="262" t="s">
        <v>165</v>
      </c>
    </row>
    <row r="109" spans="1:65" s="2" customFormat="1" ht="16.5" customHeight="1">
      <c r="A109" s="39"/>
      <c r="B109" s="40"/>
      <c r="C109" s="266" t="s">
        <v>217</v>
      </c>
      <c r="D109" s="266" t="s">
        <v>229</v>
      </c>
      <c r="E109" s="267" t="s">
        <v>1152</v>
      </c>
      <c r="F109" s="268" t="s">
        <v>1153</v>
      </c>
      <c r="G109" s="269" t="s">
        <v>261</v>
      </c>
      <c r="H109" s="270">
        <v>87</v>
      </c>
      <c r="I109" s="271"/>
      <c r="J109" s="272">
        <f>ROUND(I109*H109,2)</f>
        <v>0</v>
      </c>
      <c r="K109" s="268" t="s">
        <v>19</v>
      </c>
      <c r="L109" s="273"/>
      <c r="M109" s="274" t="s">
        <v>19</v>
      </c>
      <c r="N109" s="275" t="s">
        <v>46</v>
      </c>
      <c r="O109" s="85"/>
      <c r="P109" s="236">
        <f>O109*H109</f>
        <v>0</v>
      </c>
      <c r="Q109" s="236">
        <v>0.00606</v>
      </c>
      <c r="R109" s="236">
        <f>Q109*H109</f>
        <v>0.52722</v>
      </c>
      <c r="S109" s="236">
        <v>0</v>
      </c>
      <c r="T109" s="23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8" t="s">
        <v>205</v>
      </c>
      <c r="AT109" s="238" t="s">
        <v>229</v>
      </c>
      <c r="AU109" s="238" t="s">
        <v>84</v>
      </c>
      <c r="AY109" s="18" t="s">
        <v>165</v>
      </c>
      <c r="BE109" s="239">
        <f>IF(N109="základní",J109,0)</f>
        <v>0</v>
      </c>
      <c r="BF109" s="239">
        <f>IF(N109="snížená",J109,0)</f>
        <v>0</v>
      </c>
      <c r="BG109" s="239">
        <f>IF(N109="zákl. přenesená",J109,0)</f>
        <v>0</v>
      </c>
      <c r="BH109" s="239">
        <f>IF(N109="sníž. přenesená",J109,0)</f>
        <v>0</v>
      </c>
      <c r="BI109" s="239">
        <f>IF(N109="nulová",J109,0)</f>
        <v>0</v>
      </c>
      <c r="BJ109" s="18" t="s">
        <v>82</v>
      </c>
      <c r="BK109" s="239">
        <f>ROUND(I109*H109,2)</f>
        <v>0</v>
      </c>
      <c r="BL109" s="18" t="s">
        <v>172</v>
      </c>
      <c r="BM109" s="238" t="s">
        <v>1154</v>
      </c>
    </row>
    <row r="110" spans="1:51" s="13" customFormat="1" ht="12">
      <c r="A110" s="13"/>
      <c r="B110" s="240"/>
      <c r="C110" s="241"/>
      <c r="D110" s="242" t="s">
        <v>174</v>
      </c>
      <c r="E110" s="243" t="s">
        <v>19</v>
      </c>
      <c r="F110" s="244" t="s">
        <v>1155</v>
      </c>
      <c r="G110" s="241"/>
      <c r="H110" s="245">
        <v>87</v>
      </c>
      <c r="I110" s="246"/>
      <c r="J110" s="241"/>
      <c r="K110" s="241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174</v>
      </c>
      <c r="AU110" s="251" t="s">
        <v>84</v>
      </c>
      <c r="AV110" s="13" t="s">
        <v>84</v>
      </c>
      <c r="AW110" s="13" t="s">
        <v>36</v>
      </c>
      <c r="AX110" s="13" t="s">
        <v>82</v>
      </c>
      <c r="AY110" s="251" t="s">
        <v>165</v>
      </c>
    </row>
    <row r="111" spans="1:65" s="2" customFormat="1" ht="16.5" customHeight="1">
      <c r="A111" s="39"/>
      <c r="B111" s="40"/>
      <c r="C111" s="227" t="s">
        <v>223</v>
      </c>
      <c r="D111" s="227" t="s">
        <v>167</v>
      </c>
      <c r="E111" s="228" t="s">
        <v>1156</v>
      </c>
      <c r="F111" s="229" t="s">
        <v>1157</v>
      </c>
      <c r="G111" s="230" t="s">
        <v>261</v>
      </c>
      <c r="H111" s="231">
        <v>17</v>
      </c>
      <c r="I111" s="232"/>
      <c r="J111" s="233">
        <f>ROUND(I111*H111,2)</f>
        <v>0</v>
      </c>
      <c r="K111" s="229" t="s">
        <v>171</v>
      </c>
      <c r="L111" s="45"/>
      <c r="M111" s="234" t="s">
        <v>19</v>
      </c>
      <c r="N111" s="235" t="s">
        <v>46</v>
      </c>
      <c r="O111" s="85"/>
      <c r="P111" s="236">
        <f>O111*H111</f>
        <v>0</v>
      </c>
      <c r="Q111" s="236">
        <v>0</v>
      </c>
      <c r="R111" s="236">
        <f>Q111*H111</f>
        <v>0</v>
      </c>
      <c r="S111" s="236">
        <v>0</v>
      </c>
      <c r="T111" s="23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8" t="s">
        <v>172</v>
      </c>
      <c r="AT111" s="238" t="s">
        <v>167</v>
      </c>
      <c r="AU111" s="238" t="s">
        <v>84</v>
      </c>
      <c r="AY111" s="18" t="s">
        <v>165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18" t="s">
        <v>82</v>
      </c>
      <c r="BK111" s="239">
        <f>ROUND(I111*H111,2)</f>
        <v>0</v>
      </c>
      <c r="BL111" s="18" t="s">
        <v>172</v>
      </c>
      <c r="BM111" s="238" t="s">
        <v>1158</v>
      </c>
    </row>
    <row r="112" spans="1:51" s="13" customFormat="1" ht="12">
      <c r="A112" s="13"/>
      <c r="B112" s="240"/>
      <c r="C112" s="241"/>
      <c r="D112" s="242" t="s">
        <v>174</v>
      </c>
      <c r="E112" s="243" t="s">
        <v>19</v>
      </c>
      <c r="F112" s="244" t="s">
        <v>1159</v>
      </c>
      <c r="G112" s="241"/>
      <c r="H112" s="245">
        <v>15</v>
      </c>
      <c r="I112" s="246"/>
      <c r="J112" s="241"/>
      <c r="K112" s="241"/>
      <c r="L112" s="247"/>
      <c r="M112" s="248"/>
      <c r="N112" s="249"/>
      <c r="O112" s="249"/>
      <c r="P112" s="249"/>
      <c r="Q112" s="249"/>
      <c r="R112" s="249"/>
      <c r="S112" s="249"/>
      <c r="T112" s="25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1" t="s">
        <v>174</v>
      </c>
      <c r="AU112" s="251" t="s">
        <v>84</v>
      </c>
      <c r="AV112" s="13" t="s">
        <v>84</v>
      </c>
      <c r="AW112" s="13" t="s">
        <v>36</v>
      </c>
      <c r="AX112" s="13" t="s">
        <v>75</v>
      </c>
      <c r="AY112" s="251" t="s">
        <v>165</v>
      </c>
    </row>
    <row r="113" spans="1:51" s="13" customFormat="1" ht="12">
      <c r="A113" s="13"/>
      <c r="B113" s="240"/>
      <c r="C113" s="241"/>
      <c r="D113" s="242" t="s">
        <v>174</v>
      </c>
      <c r="E113" s="243" t="s">
        <v>19</v>
      </c>
      <c r="F113" s="244" t="s">
        <v>84</v>
      </c>
      <c r="G113" s="241"/>
      <c r="H113" s="245">
        <v>2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174</v>
      </c>
      <c r="AU113" s="251" t="s">
        <v>84</v>
      </c>
      <c r="AV113" s="13" t="s">
        <v>84</v>
      </c>
      <c r="AW113" s="13" t="s">
        <v>36</v>
      </c>
      <c r="AX113" s="13" t="s">
        <v>75</v>
      </c>
      <c r="AY113" s="251" t="s">
        <v>165</v>
      </c>
    </row>
    <row r="114" spans="1:51" s="14" customFormat="1" ht="12">
      <c r="A114" s="14"/>
      <c r="B114" s="252"/>
      <c r="C114" s="253"/>
      <c r="D114" s="242" t="s">
        <v>174</v>
      </c>
      <c r="E114" s="254" t="s">
        <v>19</v>
      </c>
      <c r="F114" s="255" t="s">
        <v>178</v>
      </c>
      <c r="G114" s="253"/>
      <c r="H114" s="256">
        <v>17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2" t="s">
        <v>174</v>
      </c>
      <c r="AU114" s="262" t="s">
        <v>84</v>
      </c>
      <c r="AV114" s="14" t="s">
        <v>172</v>
      </c>
      <c r="AW114" s="14" t="s">
        <v>36</v>
      </c>
      <c r="AX114" s="14" t="s">
        <v>82</v>
      </c>
      <c r="AY114" s="262" t="s">
        <v>165</v>
      </c>
    </row>
    <row r="115" spans="1:65" s="2" customFormat="1" ht="16.5" customHeight="1">
      <c r="A115" s="39"/>
      <c r="B115" s="40"/>
      <c r="C115" s="266" t="s">
        <v>228</v>
      </c>
      <c r="D115" s="266" t="s">
        <v>229</v>
      </c>
      <c r="E115" s="267" t="s">
        <v>1160</v>
      </c>
      <c r="F115" s="268" t="s">
        <v>1161</v>
      </c>
      <c r="G115" s="269" t="s">
        <v>261</v>
      </c>
      <c r="H115" s="270">
        <v>17</v>
      </c>
      <c r="I115" s="271"/>
      <c r="J115" s="272">
        <f>ROUND(I115*H115,2)</f>
        <v>0</v>
      </c>
      <c r="K115" s="268" t="s">
        <v>19</v>
      </c>
      <c r="L115" s="273"/>
      <c r="M115" s="274" t="s">
        <v>19</v>
      </c>
      <c r="N115" s="275" t="s">
        <v>46</v>
      </c>
      <c r="O115" s="85"/>
      <c r="P115" s="236">
        <f>O115*H115</f>
        <v>0</v>
      </c>
      <c r="Q115" s="236">
        <v>0.00466</v>
      </c>
      <c r="R115" s="236">
        <f>Q115*H115</f>
        <v>0.07922</v>
      </c>
      <c r="S115" s="236">
        <v>0</v>
      </c>
      <c r="T115" s="237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8" t="s">
        <v>205</v>
      </c>
      <c r="AT115" s="238" t="s">
        <v>229</v>
      </c>
      <c r="AU115" s="238" t="s">
        <v>84</v>
      </c>
      <c r="AY115" s="18" t="s">
        <v>165</v>
      </c>
      <c r="BE115" s="239">
        <f>IF(N115="základní",J115,0)</f>
        <v>0</v>
      </c>
      <c r="BF115" s="239">
        <f>IF(N115="snížená",J115,0)</f>
        <v>0</v>
      </c>
      <c r="BG115" s="239">
        <f>IF(N115="zákl. přenesená",J115,0)</f>
        <v>0</v>
      </c>
      <c r="BH115" s="239">
        <f>IF(N115="sníž. přenesená",J115,0)</f>
        <v>0</v>
      </c>
      <c r="BI115" s="239">
        <f>IF(N115="nulová",J115,0)</f>
        <v>0</v>
      </c>
      <c r="BJ115" s="18" t="s">
        <v>82</v>
      </c>
      <c r="BK115" s="239">
        <f>ROUND(I115*H115,2)</f>
        <v>0</v>
      </c>
      <c r="BL115" s="18" t="s">
        <v>172</v>
      </c>
      <c r="BM115" s="238" t="s">
        <v>1162</v>
      </c>
    </row>
    <row r="116" spans="1:65" s="2" customFormat="1" ht="16.5" customHeight="1">
      <c r="A116" s="39"/>
      <c r="B116" s="40"/>
      <c r="C116" s="266" t="s">
        <v>234</v>
      </c>
      <c r="D116" s="266" t="s">
        <v>229</v>
      </c>
      <c r="E116" s="267" t="s">
        <v>1163</v>
      </c>
      <c r="F116" s="268" t="s">
        <v>1164</v>
      </c>
      <c r="G116" s="269" t="s">
        <v>261</v>
      </c>
      <c r="H116" s="270">
        <v>17</v>
      </c>
      <c r="I116" s="271"/>
      <c r="J116" s="272">
        <f>ROUND(I116*H116,2)</f>
        <v>0</v>
      </c>
      <c r="K116" s="268" t="s">
        <v>19</v>
      </c>
      <c r="L116" s="273"/>
      <c r="M116" s="274" t="s">
        <v>19</v>
      </c>
      <c r="N116" s="275" t="s">
        <v>46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8" t="s">
        <v>205</v>
      </c>
      <c r="AT116" s="238" t="s">
        <v>229</v>
      </c>
      <c r="AU116" s="238" t="s">
        <v>84</v>
      </c>
      <c r="AY116" s="18" t="s">
        <v>165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8" t="s">
        <v>82</v>
      </c>
      <c r="BK116" s="239">
        <f>ROUND(I116*H116,2)</f>
        <v>0</v>
      </c>
      <c r="BL116" s="18" t="s">
        <v>172</v>
      </c>
      <c r="BM116" s="238" t="s">
        <v>1165</v>
      </c>
    </row>
    <row r="117" spans="1:65" s="2" customFormat="1" ht="16.5" customHeight="1">
      <c r="A117" s="39"/>
      <c r="B117" s="40"/>
      <c r="C117" s="227" t="s">
        <v>239</v>
      </c>
      <c r="D117" s="227" t="s">
        <v>167</v>
      </c>
      <c r="E117" s="228" t="s">
        <v>1166</v>
      </c>
      <c r="F117" s="229" t="s">
        <v>1167</v>
      </c>
      <c r="G117" s="230" t="s">
        <v>261</v>
      </c>
      <c r="H117" s="231">
        <v>1</v>
      </c>
      <c r="I117" s="232"/>
      <c r="J117" s="233">
        <f>ROUND(I117*H117,2)</f>
        <v>0</v>
      </c>
      <c r="K117" s="229" t="s">
        <v>171</v>
      </c>
      <c r="L117" s="45"/>
      <c r="M117" s="234" t="s">
        <v>19</v>
      </c>
      <c r="N117" s="235" t="s">
        <v>46</v>
      </c>
      <c r="O117" s="85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8" t="s">
        <v>172</v>
      </c>
      <c r="AT117" s="238" t="s">
        <v>167</v>
      </c>
      <c r="AU117" s="238" t="s">
        <v>84</v>
      </c>
      <c r="AY117" s="18" t="s">
        <v>165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8" t="s">
        <v>82</v>
      </c>
      <c r="BK117" s="239">
        <f>ROUND(I117*H117,2)</f>
        <v>0</v>
      </c>
      <c r="BL117" s="18" t="s">
        <v>172</v>
      </c>
      <c r="BM117" s="238" t="s">
        <v>1168</v>
      </c>
    </row>
    <row r="118" spans="1:65" s="2" customFormat="1" ht="16.5" customHeight="1">
      <c r="A118" s="39"/>
      <c r="B118" s="40"/>
      <c r="C118" s="266" t="s">
        <v>8</v>
      </c>
      <c r="D118" s="266" t="s">
        <v>229</v>
      </c>
      <c r="E118" s="267" t="s">
        <v>1169</v>
      </c>
      <c r="F118" s="268" t="s">
        <v>1170</v>
      </c>
      <c r="G118" s="269" t="s">
        <v>261</v>
      </c>
      <c r="H118" s="270">
        <v>1</v>
      </c>
      <c r="I118" s="271"/>
      <c r="J118" s="272">
        <f>ROUND(I118*H118,2)</f>
        <v>0</v>
      </c>
      <c r="K118" s="268" t="s">
        <v>19</v>
      </c>
      <c r="L118" s="273"/>
      <c r="M118" s="274" t="s">
        <v>19</v>
      </c>
      <c r="N118" s="275" t="s">
        <v>46</v>
      </c>
      <c r="O118" s="85"/>
      <c r="P118" s="236">
        <f>O118*H118</f>
        <v>0</v>
      </c>
      <c r="Q118" s="236">
        <v>0.04</v>
      </c>
      <c r="R118" s="236">
        <f>Q118*H118</f>
        <v>0.04</v>
      </c>
      <c r="S118" s="236">
        <v>0</v>
      </c>
      <c r="T118" s="23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8" t="s">
        <v>205</v>
      </c>
      <c r="AT118" s="238" t="s">
        <v>229</v>
      </c>
      <c r="AU118" s="238" t="s">
        <v>84</v>
      </c>
      <c r="AY118" s="18" t="s">
        <v>165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8" t="s">
        <v>82</v>
      </c>
      <c r="BK118" s="239">
        <f>ROUND(I118*H118,2)</f>
        <v>0</v>
      </c>
      <c r="BL118" s="18" t="s">
        <v>172</v>
      </c>
      <c r="BM118" s="238" t="s">
        <v>1171</v>
      </c>
    </row>
    <row r="119" spans="1:65" s="2" customFormat="1" ht="16.5" customHeight="1">
      <c r="A119" s="39"/>
      <c r="B119" s="40"/>
      <c r="C119" s="227" t="s">
        <v>249</v>
      </c>
      <c r="D119" s="227" t="s">
        <v>167</v>
      </c>
      <c r="E119" s="228" t="s">
        <v>1172</v>
      </c>
      <c r="F119" s="229" t="s">
        <v>1173</v>
      </c>
      <c r="G119" s="230" t="s">
        <v>261</v>
      </c>
      <c r="H119" s="231">
        <v>83</v>
      </c>
      <c r="I119" s="232"/>
      <c r="J119" s="233">
        <f>ROUND(I119*H119,2)</f>
        <v>0</v>
      </c>
      <c r="K119" s="229" t="s">
        <v>171</v>
      </c>
      <c r="L119" s="45"/>
      <c r="M119" s="234" t="s">
        <v>19</v>
      </c>
      <c r="N119" s="235" t="s">
        <v>46</v>
      </c>
      <c r="O119" s="85"/>
      <c r="P119" s="236">
        <f>O119*H119</f>
        <v>0</v>
      </c>
      <c r="Q119" s="236">
        <v>0.0004</v>
      </c>
      <c r="R119" s="236">
        <f>Q119*H119</f>
        <v>0.0332</v>
      </c>
      <c r="S119" s="236">
        <v>0</v>
      </c>
      <c r="T119" s="237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8" t="s">
        <v>172</v>
      </c>
      <c r="AT119" s="238" t="s">
        <v>167</v>
      </c>
      <c r="AU119" s="238" t="s">
        <v>84</v>
      </c>
      <c r="AY119" s="18" t="s">
        <v>165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8" t="s">
        <v>82</v>
      </c>
      <c r="BK119" s="239">
        <f>ROUND(I119*H119,2)</f>
        <v>0</v>
      </c>
      <c r="BL119" s="18" t="s">
        <v>172</v>
      </c>
      <c r="BM119" s="238" t="s">
        <v>1174</v>
      </c>
    </row>
    <row r="120" spans="1:51" s="13" customFormat="1" ht="12">
      <c r="A120" s="13"/>
      <c r="B120" s="240"/>
      <c r="C120" s="241"/>
      <c r="D120" s="242" t="s">
        <v>174</v>
      </c>
      <c r="E120" s="243" t="s">
        <v>19</v>
      </c>
      <c r="F120" s="244" t="s">
        <v>1175</v>
      </c>
      <c r="G120" s="241"/>
      <c r="H120" s="245">
        <v>40</v>
      </c>
      <c r="I120" s="246"/>
      <c r="J120" s="241"/>
      <c r="K120" s="241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174</v>
      </c>
      <c r="AU120" s="251" t="s">
        <v>84</v>
      </c>
      <c r="AV120" s="13" t="s">
        <v>84</v>
      </c>
      <c r="AW120" s="13" t="s">
        <v>36</v>
      </c>
      <c r="AX120" s="13" t="s">
        <v>75</v>
      </c>
      <c r="AY120" s="251" t="s">
        <v>165</v>
      </c>
    </row>
    <row r="121" spans="1:51" s="13" customFormat="1" ht="12">
      <c r="A121" s="13"/>
      <c r="B121" s="240"/>
      <c r="C121" s="241"/>
      <c r="D121" s="242" t="s">
        <v>174</v>
      </c>
      <c r="E121" s="243" t="s">
        <v>19</v>
      </c>
      <c r="F121" s="244" t="s">
        <v>1176</v>
      </c>
      <c r="G121" s="241"/>
      <c r="H121" s="245">
        <v>43</v>
      </c>
      <c r="I121" s="246"/>
      <c r="J121" s="241"/>
      <c r="K121" s="241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174</v>
      </c>
      <c r="AU121" s="251" t="s">
        <v>84</v>
      </c>
      <c r="AV121" s="13" t="s">
        <v>84</v>
      </c>
      <c r="AW121" s="13" t="s">
        <v>36</v>
      </c>
      <c r="AX121" s="13" t="s">
        <v>75</v>
      </c>
      <c r="AY121" s="251" t="s">
        <v>165</v>
      </c>
    </row>
    <row r="122" spans="1:51" s="14" customFormat="1" ht="12">
      <c r="A122" s="14"/>
      <c r="B122" s="252"/>
      <c r="C122" s="253"/>
      <c r="D122" s="242" t="s">
        <v>174</v>
      </c>
      <c r="E122" s="254" t="s">
        <v>19</v>
      </c>
      <c r="F122" s="255" t="s">
        <v>178</v>
      </c>
      <c r="G122" s="253"/>
      <c r="H122" s="256">
        <v>83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2" t="s">
        <v>174</v>
      </c>
      <c r="AU122" s="262" t="s">
        <v>84</v>
      </c>
      <c r="AV122" s="14" t="s">
        <v>172</v>
      </c>
      <c r="AW122" s="14" t="s">
        <v>36</v>
      </c>
      <c r="AX122" s="14" t="s">
        <v>82</v>
      </c>
      <c r="AY122" s="262" t="s">
        <v>165</v>
      </c>
    </row>
    <row r="123" spans="1:65" s="2" customFormat="1" ht="16.5" customHeight="1">
      <c r="A123" s="39"/>
      <c r="B123" s="40"/>
      <c r="C123" s="266" t="s">
        <v>254</v>
      </c>
      <c r="D123" s="266" t="s">
        <v>229</v>
      </c>
      <c r="E123" s="267" t="s">
        <v>1177</v>
      </c>
      <c r="F123" s="268" t="s">
        <v>1178</v>
      </c>
      <c r="G123" s="269" t="s">
        <v>261</v>
      </c>
      <c r="H123" s="270">
        <v>41</v>
      </c>
      <c r="I123" s="271"/>
      <c r="J123" s="272">
        <f>ROUND(I123*H123,2)</f>
        <v>0</v>
      </c>
      <c r="K123" s="268" t="s">
        <v>19</v>
      </c>
      <c r="L123" s="273"/>
      <c r="M123" s="274" t="s">
        <v>19</v>
      </c>
      <c r="N123" s="275" t="s">
        <v>46</v>
      </c>
      <c r="O123" s="85"/>
      <c r="P123" s="236">
        <f>O123*H123</f>
        <v>0</v>
      </c>
      <c r="Q123" s="236">
        <v>0.072</v>
      </c>
      <c r="R123" s="236">
        <f>Q123*H123</f>
        <v>2.952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205</v>
      </c>
      <c r="AT123" s="238" t="s">
        <v>229</v>
      </c>
      <c r="AU123" s="238" t="s">
        <v>84</v>
      </c>
      <c r="AY123" s="18" t="s">
        <v>165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82</v>
      </c>
      <c r="BK123" s="239">
        <f>ROUND(I123*H123,2)</f>
        <v>0</v>
      </c>
      <c r="BL123" s="18" t="s">
        <v>172</v>
      </c>
      <c r="BM123" s="238" t="s">
        <v>1179</v>
      </c>
    </row>
    <row r="124" spans="1:51" s="13" customFormat="1" ht="12">
      <c r="A124" s="13"/>
      <c r="B124" s="240"/>
      <c r="C124" s="241"/>
      <c r="D124" s="242" t="s">
        <v>174</v>
      </c>
      <c r="E124" s="243" t="s">
        <v>19</v>
      </c>
      <c r="F124" s="244" t="s">
        <v>350</v>
      </c>
      <c r="G124" s="241"/>
      <c r="H124" s="245">
        <v>41</v>
      </c>
      <c r="I124" s="246"/>
      <c r="J124" s="241"/>
      <c r="K124" s="241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174</v>
      </c>
      <c r="AU124" s="251" t="s">
        <v>84</v>
      </c>
      <c r="AV124" s="13" t="s">
        <v>84</v>
      </c>
      <c r="AW124" s="13" t="s">
        <v>36</v>
      </c>
      <c r="AX124" s="13" t="s">
        <v>82</v>
      </c>
      <c r="AY124" s="251" t="s">
        <v>165</v>
      </c>
    </row>
    <row r="125" spans="1:65" s="2" customFormat="1" ht="16.5" customHeight="1">
      <c r="A125" s="39"/>
      <c r="B125" s="40"/>
      <c r="C125" s="266" t="s">
        <v>258</v>
      </c>
      <c r="D125" s="266" t="s">
        <v>229</v>
      </c>
      <c r="E125" s="267" t="s">
        <v>1180</v>
      </c>
      <c r="F125" s="268" t="s">
        <v>1181</v>
      </c>
      <c r="G125" s="269" t="s">
        <v>261</v>
      </c>
      <c r="H125" s="270">
        <v>42</v>
      </c>
      <c r="I125" s="271"/>
      <c r="J125" s="272">
        <f>ROUND(I125*H125,2)</f>
        <v>0</v>
      </c>
      <c r="K125" s="268" t="s">
        <v>19</v>
      </c>
      <c r="L125" s="273"/>
      <c r="M125" s="274" t="s">
        <v>19</v>
      </c>
      <c r="N125" s="275" t="s">
        <v>46</v>
      </c>
      <c r="O125" s="85"/>
      <c r="P125" s="236">
        <f>O125*H125</f>
        <v>0</v>
      </c>
      <c r="Q125" s="236">
        <v>0.0867</v>
      </c>
      <c r="R125" s="236">
        <f>Q125*H125</f>
        <v>3.6414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205</v>
      </c>
      <c r="AT125" s="238" t="s">
        <v>229</v>
      </c>
      <c r="AU125" s="238" t="s">
        <v>84</v>
      </c>
      <c r="AY125" s="18" t="s">
        <v>165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82</v>
      </c>
      <c r="BK125" s="239">
        <f>ROUND(I125*H125,2)</f>
        <v>0</v>
      </c>
      <c r="BL125" s="18" t="s">
        <v>172</v>
      </c>
      <c r="BM125" s="238" t="s">
        <v>1182</v>
      </c>
    </row>
    <row r="126" spans="1:51" s="13" customFormat="1" ht="12">
      <c r="A126" s="13"/>
      <c r="B126" s="240"/>
      <c r="C126" s="241"/>
      <c r="D126" s="242" t="s">
        <v>174</v>
      </c>
      <c r="E126" s="243" t="s">
        <v>19</v>
      </c>
      <c r="F126" s="244" t="s">
        <v>1183</v>
      </c>
      <c r="G126" s="241"/>
      <c r="H126" s="245">
        <v>42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174</v>
      </c>
      <c r="AU126" s="251" t="s">
        <v>84</v>
      </c>
      <c r="AV126" s="13" t="s">
        <v>84</v>
      </c>
      <c r="AW126" s="13" t="s">
        <v>36</v>
      </c>
      <c r="AX126" s="13" t="s">
        <v>82</v>
      </c>
      <c r="AY126" s="251" t="s">
        <v>165</v>
      </c>
    </row>
    <row r="127" spans="1:65" s="2" customFormat="1" ht="16.5" customHeight="1">
      <c r="A127" s="39"/>
      <c r="B127" s="40"/>
      <c r="C127" s="266" t="s">
        <v>263</v>
      </c>
      <c r="D127" s="266" t="s">
        <v>229</v>
      </c>
      <c r="E127" s="267" t="s">
        <v>1184</v>
      </c>
      <c r="F127" s="268" t="s">
        <v>1185</v>
      </c>
      <c r="G127" s="269" t="s">
        <v>261</v>
      </c>
      <c r="H127" s="270">
        <v>83</v>
      </c>
      <c r="I127" s="271"/>
      <c r="J127" s="272">
        <f>ROUND(I127*H127,2)</f>
        <v>0</v>
      </c>
      <c r="K127" s="268" t="s">
        <v>19</v>
      </c>
      <c r="L127" s="273"/>
      <c r="M127" s="274" t="s">
        <v>19</v>
      </c>
      <c r="N127" s="275" t="s">
        <v>46</v>
      </c>
      <c r="O127" s="85"/>
      <c r="P127" s="236">
        <f>O127*H127</f>
        <v>0</v>
      </c>
      <c r="Q127" s="236">
        <v>0.0025</v>
      </c>
      <c r="R127" s="236">
        <f>Q127*H127</f>
        <v>0.20750000000000002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205</v>
      </c>
      <c r="AT127" s="238" t="s">
        <v>229</v>
      </c>
      <c r="AU127" s="238" t="s">
        <v>84</v>
      </c>
      <c r="AY127" s="18" t="s">
        <v>165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82</v>
      </c>
      <c r="BK127" s="239">
        <f>ROUND(I127*H127,2)</f>
        <v>0</v>
      </c>
      <c r="BL127" s="18" t="s">
        <v>172</v>
      </c>
      <c r="BM127" s="238" t="s">
        <v>1186</v>
      </c>
    </row>
    <row r="128" spans="1:65" s="2" customFormat="1" ht="16.5" customHeight="1">
      <c r="A128" s="39"/>
      <c r="B128" s="40"/>
      <c r="C128" s="227" t="s">
        <v>267</v>
      </c>
      <c r="D128" s="227" t="s">
        <v>167</v>
      </c>
      <c r="E128" s="228" t="s">
        <v>1187</v>
      </c>
      <c r="F128" s="229" t="s">
        <v>1188</v>
      </c>
      <c r="G128" s="230" t="s">
        <v>252</v>
      </c>
      <c r="H128" s="231">
        <v>136</v>
      </c>
      <c r="I128" s="232"/>
      <c r="J128" s="233">
        <f>ROUND(I128*H128,2)</f>
        <v>0</v>
      </c>
      <c r="K128" s="229" t="s">
        <v>171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172</v>
      </c>
      <c r="AT128" s="238" t="s">
        <v>167</v>
      </c>
      <c r="AU128" s="238" t="s">
        <v>84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172</v>
      </c>
      <c r="BM128" s="238" t="s">
        <v>1189</v>
      </c>
    </row>
    <row r="129" spans="1:65" s="2" customFormat="1" ht="16.5" customHeight="1">
      <c r="A129" s="39"/>
      <c r="B129" s="40"/>
      <c r="C129" s="266" t="s">
        <v>7</v>
      </c>
      <c r="D129" s="266" t="s">
        <v>229</v>
      </c>
      <c r="E129" s="267" t="s">
        <v>1190</v>
      </c>
      <c r="F129" s="268" t="s">
        <v>1191</v>
      </c>
      <c r="G129" s="269" t="s">
        <v>261</v>
      </c>
      <c r="H129" s="270">
        <v>55</v>
      </c>
      <c r="I129" s="271"/>
      <c r="J129" s="272">
        <f>ROUND(I129*H129,2)</f>
        <v>0</v>
      </c>
      <c r="K129" s="268" t="s">
        <v>19</v>
      </c>
      <c r="L129" s="273"/>
      <c r="M129" s="274" t="s">
        <v>19</v>
      </c>
      <c r="N129" s="275" t="s">
        <v>46</v>
      </c>
      <c r="O129" s="85"/>
      <c r="P129" s="236">
        <f>O129*H129</f>
        <v>0</v>
      </c>
      <c r="Q129" s="236">
        <v>0.02508</v>
      </c>
      <c r="R129" s="236">
        <f>Q129*H129</f>
        <v>1.3794000000000002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205</v>
      </c>
      <c r="AT129" s="238" t="s">
        <v>229</v>
      </c>
      <c r="AU129" s="238" t="s">
        <v>84</v>
      </c>
      <c r="AY129" s="18" t="s">
        <v>165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82</v>
      </c>
      <c r="BK129" s="239">
        <f>ROUND(I129*H129,2)</f>
        <v>0</v>
      </c>
      <c r="BL129" s="18" t="s">
        <v>172</v>
      </c>
      <c r="BM129" s="238" t="s">
        <v>1192</v>
      </c>
    </row>
    <row r="130" spans="1:51" s="13" customFormat="1" ht="12">
      <c r="A130" s="13"/>
      <c r="B130" s="240"/>
      <c r="C130" s="241"/>
      <c r="D130" s="242" t="s">
        <v>174</v>
      </c>
      <c r="E130" s="243" t="s">
        <v>19</v>
      </c>
      <c r="F130" s="244" t="s">
        <v>1193</v>
      </c>
      <c r="G130" s="241"/>
      <c r="H130" s="245">
        <v>55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174</v>
      </c>
      <c r="AU130" s="251" t="s">
        <v>84</v>
      </c>
      <c r="AV130" s="13" t="s">
        <v>84</v>
      </c>
      <c r="AW130" s="13" t="s">
        <v>36</v>
      </c>
      <c r="AX130" s="13" t="s">
        <v>82</v>
      </c>
      <c r="AY130" s="251" t="s">
        <v>165</v>
      </c>
    </row>
    <row r="131" spans="1:65" s="2" customFormat="1" ht="16.5" customHeight="1">
      <c r="A131" s="39"/>
      <c r="B131" s="40"/>
      <c r="C131" s="266" t="s">
        <v>274</v>
      </c>
      <c r="D131" s="266" t="s">
        <v>229</v>
      </c>
      <c r="E131" s="267" t="s">
        <v>1194</v>
      </c>
      <c r="F131" s="268" t="s">
        <v>1195</v>
      </c>
      <c r="G131" s="269" t="s">
        <v>261</v>
      </c>
      <c r="H131" s="270">
        <v>110</v>
      </c>
      <c r="I131" s="271"/>
      <c r="J131" s="272">
        <f>ROUND(I131*H131,2)</f>
        <v>0</v>
      </c>
      <c r="K131" s="268" t="s">
        <v>19</v>
      </c>
      <c r="L131" s="273"/>
      <c r="M131" s="274" t="s">
        <v>19</v>
      </c>
      <c r="N131" s="275" t="s">
        <v>46</v>
      </c>
      <c r="O131" s="85"/>
      <c r="P131" s="236">
        <f>O131*H131</f>
        <v>0</v>
      </c>
      <c r="Q131" s="236">
        <v>2E-05</v>
      </c>
      <c r="R131" s="236">
        <f>Q131*H131</f>
        <v>0.0022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205</v>
      </c>
      <c r="AT131" s="238" t="s">
        <v>229</v>
      </c>
      <c r="AU131" s="238" t="s">
        <v>84</v>
      </c>
      <c r="AY131" s="18" t="s">
        <v>165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82</v>
      </c>
      <c r="BK131" s="239">
        <f>ROUND(I131*H131,2)</f>
        <v>0</v>
      </c>
      <c r="BL131" s="18" t="s">
        <v>172</v>
      </c>
      <c r="BM131" s="238" t="s">
        <v>1196</v>
      </c>
    </row>
    <row r="132" spans="1:51" s="13" customFormat="1" ht="12">
      <c r="A132" s="13"/>
      <c r="B132" s="240"/>
      <c r="C132" s="241"/>
      <c r="D132" s="242" t="s">
        <v>174</v>
      </c>
      <c r="E132" s="243" t="s">
        <v>19</v>
      </c>
      <c r="F132" s="244" t="s">
        <v>1197</v>
      </c>
      <c r="G132" s="241"/>
      <c r="H132" s="245">
        <v>110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174</v>
      </c>
      <c r="AU132" s="251" t="s">
        <v>84</v>
      </c>
      <c r="AV132" s="13" t="s">
        <v>84</v>
      </c>
      <c r="AW132" s="13" t="s">
        <v>36</v>
      </c>
      <c r="AX132" s="13" t="s">
        <v>82</v>
      </c>
      <c r="AY132" s="251" t="s">
        <v>165</v>
      </c>
    </row>
    <row r="133" spans="1:65" s="2" customFormat="1" ht="16.5" customHeight="1">
      <c r="A133" s="39"/>
      <c r="B133" s="40"/>
      <c r="C133" s="227" t="s">
        <v>278</v>
      </c>
      <c r="D133" s="227" t="s">
        <v>167</v>
      </c>
      <c r="E133" s="228" t="s">
        <v>1198</v>
      </c>
      <c r="F133" s="229" t="s">
        <v>1199</v>
      </c>
      <c r="G133" s="230" t="s">
        <v>252</v>
      </c>
      <c r="H133" s="231">
        <v>106</v>
      </c>
      <c r="I133" s="232"/>
      <c r="J133" s="233">
        <f>ROUND(I133*H133,2)</f>
        <v>0</v>
      </c>
      <c r="K133" s="229" t="s">
        <v>171</v>
      </c>
      <c r="L133" s="45"/>
      <c r="M133" s="234" t="s">
        <v>19</v>
      </c>
      <c r="N133" s="235" t="s">
        <v>46</v>
      </c>
      <c r="O133" s="85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172</v>
      </c>
      <c r="AT133" s="238" t="s">
        <v>167</v>
      </c>
      <c r="AU133" s="238" t="s">
        <v>84</v>
      </c>
      <c r="AY133" s="18" t="s">
        <v>165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82</v>
      </c>
      <c r="BK133" s="239">
        <f>ROUND(I133*H133,2)</f>
        <v>0</v>
      </c>
      <c r="BL133" s="18" t="s">
        <v>172</v>
      </c>
      <c r="BM133" s="238" t="s">
        <v>1200</v>
      </c>
    </row>
    <row r="134" spans="1:65" s="2" customFormat="1" ht="16.5" customHeight="1">
      <c r="A134" s="39"/>
      <c r="B134" s="40"/>
      <c r="C134" s="266" t="s">
        <v>282</v>
      </c>
      <c r="D134" s="266" t="s">
        <v>229</v>
      </c>
      <c r="E134" s="267" t="s">
        <v>1201</v>
      </c>
      <c r="F134" s="268" t="s">
        <v>1202</v>
      </c>
      <c r="G134" s="269" t="s">
        <v>252</v>
      </c>
      <c r="H134" s="270">
        <v>111.3</v>
      </c>
      <c r="I134" s="271"/>
      <c r="J134" s="272">
        <f>ROUND(I134*H134,2)</f>
        <v>0</v>
      </c>
      <c r="K134" s="268" t="s">
        <v>171</v>
      </c>
      <c r="L134" s="273"/>
      <c r="M134" s="274" t="s">
        <v>19</v>
      </c>
      <c r="N134" s="275" t="s">
        <v>46</v>
      </c>
      <c r="O134" s="85"/>
      <c r="P134" s="236">
        <f>O134*H134</f>
        <v>0</v>
      </c>
      <c r="Q134" s="236">
        <v>0.0015</v>
      </c>
      <c r="R134" s="236">
        <f>Q134*H134</f>
        <v>0.16695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205</v>
      </c>
      <c r="AT134" s="238" t="s">
        <v>229</v>
      </c>
      <c r="AU134" s="238" t="s">
        <v>84</v>
      </c>
      <c r="AY134" s="18" t="s">
        <v>165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82</v>
      </c>
      <c r="BK134" s="239">
        <f>ROUND(I134*H134,2)</f>
        <v>0</v>
      </c>
      <c r="BL134" s="18" t="s">
        <v>172</v>
      </c>
      <c r="BM134" s="238" t="s">
        <v>1203</v>
      </c>
    </row>
    <row r="135" spans="1:51" s="13" customFormat="1" ht="12">
      <c r="A135" s="13"/>
      <c r="B135" s="240"/>
      <c r="C135" s="241"/>
      <c r="D135" s="242" t="s">
        <v>174</v>
      </c>
      <c r="E135" s="243" t="s">
        <v>19</v>
      </c>
      <c r="F135" s="244" t="s">
        <v>1204</v>
      </c>
      <c r="G135" s="241"/>
      <c r="H135" s="245">
        <v>111.3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174</v>
      </c>
      <c r="AU135" s="251" t="s">
        <v>84</v>
      </c>
      <c r="AV135" s="13" t="s">
        <v>84</v>
      </c>
      <c r="AW135" s="13" t="s">
        <v>36</v>
      </c>
      <c r="AX135" s="13" t="s">
        <v>82</v>
      </c>
      <c r="AY135" s="251" t="s">
        <v>165</v>
      </c>
    </row>
    <row r="136" spans="1:65" s="2" customFormat="1" ht="16.5" customHeight="1">
      <c r="A136" s="39"/>
      <c r="B136" s="40"/>
      <c r="C136" s="227" t="s">
        <v>286</v>
      </c>
      <c r="D136" s="227" t="s">
        <v>167</v>
      </c>
      <c r="E136" s="228" t="s">
        <v>1205</v>
      </c>
      <c r="F136" s="229" t="s">
        <v>1206</v>
      </c>
      <c r="G136" s="230" t="s">
        <v>252</v>
      </c>
      <c r="H136" s="231">
        <v>1114.8</v>
      </c>
      <c r="I136" s="232"/>
      <c r="J136" s="233">
        <f>ROUND(I136*H136,2)</f>
        <v>0</v>
      </c>
      <c r="K136" s="229" t="s">
        <v>171</v>
      </c>
      <c r="L136" s="45"/>
      <c r="M136" s="234" t="s">
        <v>19</v>
      </c>
      <c r="N136" s="235" t="s">
        <v>46</v>
      </c>
      <c r="O136" s="85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172</v>
      </c>
      <c r="AT136" s="238" t="s">
        <v>167</v>
      </c>
      <c r="AU136" s="238" t="s">
        <v>84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172</v>
      </c>
      <c r="BM136" s="238" t="s">
        <v>1207</v>
      </c>
    </row>
    <row r="137" spans="1:51" s="13" customFormat="1" ht="12">
      <c r="A137" s="13"/>
      <c r="B137" s="240"/>
      <c r="C137" s="241"/>
      <c r="D137" s="242" t="s">
        <v>174</v>
      </c>
      <c r="E137" s="243" t="s">
        <v>19</v>
      </c>
      <c r="F137" s="244" t="s">
        <v>1208</v>
      </c>
      <c r="G137" s="241"/>
      <c r="H137" s="245">
        <v>1114.8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174</v>
      </c>
      <c r="AU137" s="251" t="s">
        <v>84</v>
      </c>
      <c r="AV137" s="13" t="s">
        <v>84</v>
      </c>
      <c r="AW137" s="13" t="s">
        <v>36</v>
      </c>
      <c r="AX137" s="13" t="s">
        <v>82</v>
      </c>
      <c r="AY137" s="251" t="s">
        <v>165</v>
      </c>
    </row>
    <row r="138" spans="1:65" s="2" customFormat="1" ht="16.5" customHeight="1">
      <c r="A138" s="39"/>
      <c r="B138" s="40"/>
      <c r="C138" s="266" t="s">
        <v>290</v>
      </c>
      <c r="D138" s="266" t="s">
        <v>229</v>
      </c>
      <c r="E138" s="267" t="s">
        <v>1209</v>
      </c>
      <c r="F138" s="268" t="s">
        <v>1210</v>
      </c>
      <c r="G138" s="269" t="s">
        <v>1211</v>
      </c>
      <c r="H138" s="270">
        <v>12</v>
      </c>
      <c r="I138" s="271"/>
      <c r="J138" s="272">
        <f>ROUND(I138*H138,2)</f>
        <v>0</v>
      </c>
      <c r="K138" s="268" t="s">
        <v>19</v>
      </c>
      <c r="L138" s="273"/>
      <c r="M138" s="274" t="s">
        <v>19</v>
      </c>
      <c r="N138" s="275" t="s">
        <v>46</v>
      </c>
      <c r="O138" s="85"/>
      <c r="P138" s="236">
        <f>O138*H138</f>
        <v>0</v>
      </c>
      <c r="Q138" s="236">
        <v>0.0054</v>
      </c>
      <c r="R138" s="236">
        <f>Q138*H138</f>
        <v>0.0648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205</v>
      </c>
      <c r="AT138" s="238" t="s">
        <v>229</v>
      </c>
      <c r="AU138" s="238" t="s">
        <v>84</v>
      </c>
      <c r="AY138" s="18" t="s">
        <v>165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82</v>
      </c>
      <c r="BK138" s="239">
        <f>ROUND(I138*H138,2)</f>
        <v>0</v>
      </c>
      <c r="BL138" s="18" t="s">
        <v>172</v>
      </c>
      <c r="BM138" s="238" t="s">
        <v>1212</v>
      </c>
    </row>
    <row r="139" spans="1:51" s="13" customFormat="1" ht="12">
      <c r="A139" s="13"/>
      <c r="B139" s="240"/>
      <c r="C139" s="241"/>
      <c r="D139" s="242" t="s">
        <v>174</v>
      </c>
      <c r="E139" s="243" t="s">
        <v>19</v>
      </c>
      <c r="F139" s="244" t="s">
        <v>1213</v>
      </c>
      <c r="G139" s="241"/>
      <c r="H139" s="245">
        <v>12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174</v>
      </c>
      <c r="AU139" s="251" t="s">
        <v>84</v>
      </c>
      <c r="AV139" s="13" t="s">
        <v>84</v>
      </c>
      <c r="AW139" s="13" t="s">
        <v>36</v>
      </c>
      <c r="AX139" s="13" t="s">
        <v>82</v>
      </c>
      <c r="AY139" s="251" t="s">
        <v>165</v>
      </c>
    </row>
    <row r="140" spans="1:65" s="2" customFormat="1" ht="16.5" customHeight="1">
      <c r="A140" s="39"/>
      <c r="B140" s="40"/>
      <c r="C140" s="227" t="s">
        <v>294</v>
      </c>
      <c r="D140" s="227" t="s">
        <v>167</v>
      </c>
      <c r="E140" s="228" t="s">
        <v>1214</v>
      </c>
      <c r="F140" s="229" t="s">
        <v>1215</v>
      </c>
      <c r="G140" s="230" t="s">
        <v>252</v>
      </c>
      <c r="H140" s="231">
        <v>281.5</v>
      </c>
      <c r="I140" s="232"/>
      <c r="J140" s="233">
        <f>ROUND(I140*H140,2)</f>
        <v>0</v>
      </c>
      <c r="K140" s="229" t="s">
        <v>171</v>
      </c>
      <c r="L140" s="45"/>
      <c r="M140" s="234" t="s">
        <v>19</v>
      </c>
      <c r="N140" s="235" t="s">
        <v>46</v>
      </c>
      <c r="O140" s="85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172</v>
      </c>
      <c r="AT140" s="238" t="s">
        <v>167</v>
      </c>
      <c r="AU140" s="238" t="s">
        <v>84</v>
      </c>
      <c r="AY140" s="18" t="s">
        <v>165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82</v>
      </c>
      <c r="BK140" s="239">
        <f>ROUND(I140*H140,2)</f>
        <v>0</v>
      </c>
      <c r="BL140" s="18" t="s">
        <v>172</v>
      </c>
      <c r="BM140" s="238" t="s">
        <v>1216</v>
      </c>
    </row>
    <row r="141" spans="1:51" s="13" customFormat="1" ht="12">
      <c r="A141" s="13"/>
      <c r="B141" s="240"/>
      <c r="C141" s="241"/>
      <c r="D141" s="242" t="s">
        <v>174</v>
      </c>
      <c r="E141" s="243" t="s">
        <v>19</v>
      </c>
      <c r="F141" s="244" t="s">
        <v>1217</v>
      </c>
      <c r="G141" s="241"/>
      <c r="H141" s="245">
        <v>136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174</v>
      </c>
      <c r="AU141" s="251" t="s">
        <v>84</v>
      </c>
      <c r="AV141" s="13" t="s">
        <v>84</v>
      </c>
      <c r="AW141" s="13" t="s">
        <v>36</v>
      </c>
      <c r="AX141" s="13" t="s">
        <v>75</v>
      </c>
      <c r="AY141" s="251" t="s">
        <v>165</v>
      </c>
    </row>
    <row r="142" spans="1:51" s="13" customFormat="1" ht="12">
      <c r="A142" s="13"/>
      <c r="B142" s="240"/>
      <c r="C142" s="241"/>
      <c r="D142" s="242" t="s">
        <v>174</v>
      </c>
      <c r="E142" s="243" t="s">
        <v>19</v>
      </c>
      <c r="F142" s="244" t="s">
        <v>1218</v>
      </c>
      <c r="G142" s="241"/>
      <c r="H142" s="245">
        <v>108.8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174</v>
      </c>
      <c r="AU142" s="251" t="s">
        <v>84</v>
      </c>
      <c r="AV142" s="13" t="s">
        <v>84</v>
      </c>
      <c r="AW142" s="13" t="s">
        <v>36</v>
      </c>
      <c r="AX142" s="13" t="s">
        <v>75</v>
      </c>
      <c r="AY142" s="251" t="s">
        <v>165</v>
      </c>
    </row>
    <row r="143" spans="1:51" s="13" customFormat="1" ht="12">
      <c r="A143" s="13"/>
      <c r="B143" s="240"/>
      <c r="C143" s="241"/>
      <c r="D143" s="242" t="s">
        <v>174</v>
      </c>
      <c r="E143" s="243" t="s">
        <v>19</v>
      </c>
      <c r="F143" s="244" t="s">
        <v>1219</v>
      </c>
      <c r="G143" s="241"/>
      <c r="H143" s="245">
        <v>36.7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174</v>
      </c>
      <c r="AU143" s="251" t="s">
        <v>84</v>
      </c>
      <c r="AV143" s="13" t="s">
        <v>84</v>
      </c>
      <c r="AW143" s="13" t="s">
        <v>36</v>
      </c>
      <c r="AX143" s="13" t="s">
        <v>75</v>
      </c>
      <c r="AY143" s="251" t="s">
        <v>165</v>
      </c>
    </row>
    <row r="144" spans="1:51" s="15" customFormat="1" ht="12">
      <c r="A144" s="15"/>
      <c r="B144" s="287"/>
      <c r="C144" s="288"/>
      <c r="D144" s="242" t="s">
        <v>174</v>
      </c>
      <c r="E144" s="289" t="s">
        <v>19</v>
      </c>
      <c r="F144" s="290" t="s">
        <v>1220</v>
      </c>
      <c r="G144" s="288"/>
      <c r="H144" s="291">
        <v>281.5</v>
      </c>
      <c r="I144" s="292"/>
      <c r="J144" s="288"/>
      <c r="K144" s="288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174</v>
      </c>
      <c r="AU144" s="297" t="s">
        <v>84</v>
      </c>
      <c r="AV144" s="15" t="s">
        <v>182</v>
      </c>
      <c r="AW144" s="15" t="s">
        <v>36</v>
      </c>
      <c r="AX144" s="15" t="s">
        <v>82</v>
      </c>
      <c r="AY144" s="297" t="s">
        <v>165</v>
      </c>
    </row>
    <row r="145" spans="1:65" s="2" customFormat="1" ht="16.5" customHeight="1">
      <c r="A145" s="39"/>
      <c r="B145" s="40"/>
      <c r="C145" s="266" t="s">
        <v>298</v>
      </c>
      <c r="D145" s="266" t="s">
        <v>229</v>
      </c>
      <c r="E145" s="267" t="s">
        <v>1221</v>
      </c>
      <c r="F145" s="268" t="s">
        <v>1222</v>
      </c>
      <c r="G145" s="269" t="s">
        <v>1223</v>
      </c>
      <c r="H145" s="270">
        <v>20.308</v>
      </c>
      <c r="I145" s="271"/>
      <c r="J145" s="272">
        <f>ROUND(I145*H145,2)</f>
        <v>0</v>
      </c>
      <c r="K145" s="268" t="s">
        <v>171</v>
      </c>
      <c r="L145" s="273"/>
      <c r="M145" s="274" t="s">
        <v>19</v>
      </c>
      <c r="N145" s="275" t="s">
        <v>46</v>
      </c>
      <c r="O145" s="85"/>
      <c r="P145" s="236">
        <f>O145*H145</f>
        <v>0</v>
      </c>
      <c r="Q145" s="236">
        <v>0.007</v>
      </c>
      <c r="R145" s="236">
        <f>Q145*H145</f>
        <v>0.142156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205</v>
      </c>
      <c r="AT145" s="238" t="s">
        <v>229</v>
      </c>
      <c r="AU145" s="238" t="s">
        <v>84</v>
      </c>
      <c r="AY145" s="18" t="s">
        <v>165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82</v>
      </c>
      <c r="BK145" s="239">
        <f>ROUND(I145*H145,2)</f>
        <v>0</v>
      </c>
      <c r="BL145" s="18" t="s">
        <v>172</v>
      </c>
      <c r="BM145" s="238" t="s">
        <v>1224</v>
      </c>
    </row>
    <row r="146" spans="1:51" s="13" customFormat="1" ht="12">
      <c r="A146" s="13"/>
      <c r="B146" s="240"/>
      <c r="C146" s="241"/>
      <c r="D146" s="242" t="s">
        <v>174</v>
      </c>
      <c r="E146" s="243" t="s">
        <v>19</v>
      </c>
      <c r="F146" s="244" t="s">
        <v>1225</v>
      </c>
      <c r="G146" s="241"/>
      <c r="H146" s="245">
        <v>20.308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174</v>
      </c>
      <c r="AU146" s="251" t="s">
        <v>84</v>
      </c>
      <c r="AV146" s="13" t="s">
        <v>84</v>
      </c>
      <c r="AW146" s="13" t="s">
        <v>36</v>
      </c>
      <c r="AX146" s="13" t="s">
        <v>82</v>
      </c>
      <c r="AY146" s="251" t="s">
        <v>165</v>
      </c>
    </row>
    <row r="147" spans="1:65" s="2" customFormat="1" ht="16.5" customHeight="1">
      <c r="A147" s="39"/>
      <c r="B147" s="40"/>
      <c r="C147" s="227" t="s">
        <v>302</v>
      </c>
      <c r="D147" s="227" t="s">
        <v>167</v>
      </c>
      <c r="E147" s="228" t="s">
        <v>1226</v>
      </c>
      <c r="F147" s="229" t="s">
        <v>1227</v>
      </c>
      <c r="G147" s="230" t="s">
        <v>261</v>
      </c>
      <c r="H147" s="231">
        <v>113</v>
      </c>
      <c r="I147" s="232"/>
      <c r="J147" s="233">
        <f>ROUND(I147*H147,2)</f>
        <v>0</v>
      </c>
      <c r="K147" s="229" t="s">
        <v>171</v>
      </c>
      <c r="L147" s="45"/>
      <c r="M147" s="234" t="s">
        <v>19</v>
      </c>
      <c r="N147" s="235" t="s">
        <v>46</v>
      </c>
      <c r="O147" s="85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172</v>
      </c>
      <c r="AT147" s="238" t="s">
        <v>167</v>
      </c>
      <c r="AU147" s="238" t="s">
        <v>84</v>
      </c>
      <c r="AY147" s="18" t="s">
        <v>165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82</v>
      </c>
      <c r="BK147" s="239">
        <f>ROUND(I147*H147,2)</f>
        <v>0</v>
      </c>
      <c r="BL147" s="18" t="s">
        <v>172</v>
      </c>
      <c r="BM147" s="238" t="s">
        <v>1228</v>
      </c>
    </row>
    <row r="148" spans="1:51" s="13" customFormat="1" ht="12">
      <c r="A148" s="13"/>
      <c r="B148" s="240"/>
      <c r="C148" s="241"/>
      <c r="D148" s="242" t="s">
        <v>174</v>
      </c>
      <c r="E148" s="243" t="s">
        <v>19</v>
      </c>
      <c r="F148" s="244" t="s">
        <v>1229</v>
      </c>
      <c r="G148" s="241"/>
      <c r="H148" s="245">
        <v>113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174</v>
      </c>
      <c r="AU148" s="251" t="s">
        <v>84</v>
      </c>
      <c r="AV148" s="13" t="s">
        <v>84</v>
      </c>
      <c r="AW148" s="13" t="s">
        <v>36</v>
      </c>
      <c r="AX148" s="13" t="s">
        <v>82</v>
      </c>
      <c r="AY148" s="251" t="s">
        <v>165</v>
      </c>
    </row>
    <row r="149" spans="1:65" s="2" customFormat="1" ht="21.75" customHeight="1">
      <c r="A149" s="39"/>
      <c r="B149" s="40"/>
      <c r="C149" s="266" t="s">
        <v>306</v>
      </c>
      <c r="D149" s="266" t="s">
        <v>229</v>
      </c>
      <c r="E149" s="267" t="s">
        <v>1230</v>
      </c>
      <c r="F149" s="268" t="s">
        <v>1231</v>
      </c>
      <c r="G149" s="269" t="s">
        <v>261</v>
      </c>
      <c r="H149" s="270">
        <v>113</v>
      </c>
      <c r="I149" s="271"/>
      <c r="J149" s="272">
        <f>ROUND(I149*H149,2)</f>
        <v>0</v>
      </c>
      <c r="K149" s="268" t="s">
        <v>171</v>
      </c>
      <c r="L149" s="273"/>
      <c r="M149" s="274" t="s">
        <v>19</v>
      </c>
      <c r="N149" s="275" t="s">
        <v>46</v>
      </c>
      <c r="O149" s="85"/>
      <c r="P149" s="236">
        <f>O149*H149</f>
        <v>0</v>
      </c>
      <c r="Q149" s="236">
        <v>0.0025</v>
      </c>
      <c r="R149" s="236">
        <f>Q149*H149</f>
        <v>0.28250000000000003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205</v>
      </c>
      <c r="AT149" s="238" t="s">
        <v>229</v>
      </c>
      <c r="AU149" s="238" t="s">
        <v>84</v>
      </c>
      <c r="AY149" s="18" t="s">
        <v>165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82</v>
      </c>
      <c r="BK149" s="239">
        <f>ROUND(I149*H149,2)</f>
        <v>0</v>
      </c>
      <c r="BL149" s="18" t="s">
        <v>172</v>
      </c>
      <c r="BM149" s="238" t="s">
        <v>1232</v>
      </c>
    </row>
    <row r="150" spans="1:63" s="12" customFormat="1" ht="22.8" customHeight="1">
      <c r="A150" s="12"/>
      <c r="B150" s="211"/>
      <c r="C150" s="212"/>
      <c r="D150" s="213" t="s">
        <v>74</v>
      </c>
      <c r="E150" s="225" t="s">
        <v>210</v>
      </c>
      <c r="F150" s="225" t="s">
        <v>1076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SUM(P151:P155)</f>
        <v>0</v>
      </c>
      <c r="Q150" s="219"/>
      <c r="R150" s="220">
        <f>SUM(R151:R155)</f>
        <v>0</v>
      </c>
      <c r="S150" s="219"/>
      <c r="T150" s="221">
        <f>SUM(T151:T155)</f>
        <v>10.640099999999999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82</v>
      </c>
      <c r="AT150" s="223" t="s">
        <v>74</v>
      </c>
      <c r="AU150" s="223" t="s">
        <v>82</v>
      </c>
      <c r="AY150" s="222" t="s">
        <v>165</v>
      </c>
      <c r="BK150" s="224">
        <f>SUM(BK151:BK155)</f>
        <v>0</v>
      </c>
    </row>
    <row r="151" spans="1:65" s="2" customFormat="1" ht="16.5" customHeight="1">
      <c r="A151" s="39"/>
      <c r="B151" s="40"/>
      <c r="C151" s="227" t="s">
        <v>310</v>
      </c>
      <c r="D151" s="227" t="s">
        <v>167</v>
      </c>
      <c r="E151" s="228" t="s">
        <v>1233</v>
      </c>
      <c r="F151" s="229" t="s">
        <v>1234</v>
      </c>
      <c r="G151" s="230" t="s">
        <v>261</v>
      </c>
      <c r="H151" s="231">
        <v>142</v>
      </c>
      <c r="I151" s="232"/>
      <c r="J151" s="233">
        <f>ROUND(I151*H151,2)</f>
        <v>0</v>
      </c>
      <c r="K151" s="229" t="s">
        <v>171</v>
      </c>
      <c r="L151" s="45"/>
      <c r="M151" s="234" t="s">
        <v>19</v>
      </c>
      <c r="N151" s="235" t="s">
        <v>46</v>
      </c>
      <c r="O151" s="85"/>
      <c r="P151" s="236">
        <f>O151*H151</f>
        <v>0</v>
      </c>
      <c r="Q151" s="236">
        <v>0</v>
      </c>
      <c r="R151" s="236">
        <f>Q151*H151</f>
        <v>0</v>
      </c>
      <c r="S151" s="236">
        <v>0.0684</v>
      </c>
      <c r="T151" s="237">
        <f>S151*H151</f>
        <v>9.7128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172</v>
      </c>
      <c r="AT151" s="238" t="s">
        <v>167</v>
      </c>
      <c r="AU151" s="238" t="s">
        <v>84</v>
      </c>
      <c r="AY151" s="18" t="s">
        <v>165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82</v>
      </c>
      <c r="BK151" s="239">
        <f>ROUND(I151*H151,2)</f>
        <v>0</v>
      </c>
      <c r="BL151" s="18" t="s">
        <v>172</v>
      </c>
      <c r="BM151" s="238" t="s">
        <v>1235</v>
      </c>
    </row>
    <row r="152" spans="1:51" s="13" customFormat="1" ht="12">
      <c r="A152" s="13"/>
      <c r="B152" s="240"/>
      <c r="C152" s="241"/>
      <c r="D152" s="242" t="s">
        <v>174</v>
      </c>
      <c r="E152" s="243" t="s">
        <v>19</v>
      </c>
      <c r="F152" s="244" t="s">
        <v>1236</v>
      </c>
      <c r="G152" s="241"/>
      <c r="H152" s="245">
        <v>142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174</v>
      </c>
      <c r="AU152" s="251" t="s">
        <v>84</v>
      </c>
      <c r="AV152" s="13" t="s">
        <v>84</v>
      </c>
      <c r="AW152" s="13" t="s">
        <v>36</v>
      </c>
      <c r="AX152" s="13" t="s">
        <v>82</v>
      </c>
      <c r="AY152" s="251" t="s">
        <v>165</v>
      </c>
    </row>
    <row r="153" spans="1:65" s="2" customFormat="1" ht="16.5" customHeight="1">
      <c r="A153" s="39"/>
      <c r="B153" s="40"/>
      <c r="C153" s="227" t="s">
        <v>314</v>
      </c>
      <c r="D153" s="227" t="s">
        <v>167</v>
      </c>
      <c r="E153" s="228" t="s">
        <v>1237</v>
      </c>
      <c r="F153" s="229" t="s">
        <v>1238</v>
      </c>
      <c r="G153" s="230" t="s">
        <v>252</v>
      </c>
      <c r="H153" s="231">
        <v>285</v>
      </c>
      <c r="I153" s="232"/>
      <c r="J153" s="233">
        <f>ROUND(I153*H153,2)</f>
        <v>0</v>
      </c>
      <c r="K153" s="229" t="s">
        <v>171</v>
      </c>
      <c r="L153" s="45"/>
      <c r="M153" s="234" t="s">
        <v>19</v>
      </c>
      <c r="N153" s="235" t="s">
        <v>46</v>
      </c>
      <c r="O153" s="85"/>
      <c r="P153" s="236">
        <f>O153*H153</f>
        <v>0</v>
      </c>
      <c r="Q153" s="236">
        <v>0</v>
      </c>
      <c r="R153" s="236">
        <f>Q153*H153</f>
        <v>0</v>
      </c>
      <c r="S153" s="236">
        <v>0.00248</v>
      </c>
      <c r="T153" s="237">
        <f>S153*H153</f>
        <v>0.7068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172</v>
      </c>
      <c r="AT153" s="238" t="s">
        <v>167</v>
      </c>
      <c r="AU153" s="238" t="s">
        <v>84</v>
      </c>
      <c r="AY153" s="18" t="s">
        <v>165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82</v>
      </c>
      <c r="BK153" s="239">
        <f>ROUND(I153*H153,2)</f>
        <v>0</v>
      </c>
      <c r="BL153" s="18" t="s">
        <v>172</v>
      </c>
      <c r="BM153" s="238" t="s">
        <v>1239</v>
      </c>
    </row>
    <row r="154" spans="1:65" s="2" customFormat="1" ht="16.5" customHeight="1">
      <c r="A154" s="39"/>
      <c r="B154" s="40"/>
      <c r="C154" s="227" t="s">
        <v>318</v>
      </c>
      <c r="D154" s="227" t="s">
        <v>167</v>
      </c>
      <c r="E154" s="228" t="s">
        <v>1240</v>
      </c>
      <c r="F154" s="229" t="s">
        <v>1241</v>
      </c>
      <c r="G154" s="230" t="s">
        <v>252</v>
      </c>
      <c r="H154" s="231">
        <v>285</v>
      </c>
      <c r="I154" s="232"/>
      <c r="J154" s="233">
        <f>ROUND(I154*H154,2)</f>
        <v>0</v>
      </c>
      <c r="K154" s="229" t="s">
        <v>171</v>
      </c>
      <c r="L154" s="45"/>
      <c r="M154" s="234" t="s">
        <v>19</v>
      </c>
      <c r="N154" s="235" t="s">
        <v>46</v>
      </c>
      <c r="O154" s="85"/>
      <c r="P154" s="236">
        <f>O154*H154</f>
        <v>0</v>
      </c>
      <c r="Q154" s="236">
        <v>0</v>
      </c>
      <c r="R154" s="236">
        <f>Q154*H154</f>
        <v>0</v>
      </c>
      <c r="S154" s="236">
        <v>0.0001</v>
      </c>
      <c r="T154" s="237">
        <f>S154*H154</f>
        <v>0.0285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172</v>
      </c>
      <c r="AT154" s="238" t="s">
        <v>167</v>
      </c>
      <c r="AU154" s="238" t="s">
        <v>84</v>
      </c>
      <c r="AY154" s="18" t="s">
        <v>165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82</v>
      </c>
      <c r="BK154" s="239">
        <f>ROUND(I154*H154,2)</f>
        <v>0</v>
      </c>
      <c r="BL154" s="18" t="s">
        <v>172</v>
      </c>
      <c r="BM154" s="238" t="s">
        <v>1242</v>
      </c>
    </row>
    <row r="155" spans="1:65" s="2" customFormat="1" ht="16.5" customHeight="1">
      <c r="A155" s="39"/>
      <c r="B155" s="40"/>
      <c r="C155" s="227" t="s">
        <v>322</v>
      </c>
      <c r="D155" s="227" t="s">
        <v>167</v>
      </c>
      <c r="E155" s="228" t="s">
        <v>1243</v>
      </c>
      <c r="F155" s="229" t="s">
        <v>1244</v>
      </c>
      <c r="G155" s="230" t="s">
        <v>261</v>
      </c>
      <c r="H155" s="231">
        <v>1</v>
      </c>
      <c r="I155" s="232"/>
      <c r="J155" s="233">
        <f>ROUND(I155*H155,2)</f>
        <v>0</v>
      </c>
      <c r="K155" s="229" t="s">
        <v>171</v>
      </c>
      <c r="L155" s="45"/>
      <c r="M155" s="234" t="s">
        <v>19</v>
      </c>
      <c r="N155" s="235" t="s">
        <v>46</v>
      </c>
      <c r="O155" s="85"/>
      <c r="P155" s="236">
        <f>O155*H155</f>
        <v>0</v>
      </c>
      <c r="Q155" s="236">
        <v>0</v>
      </c>
      <c r="R155" s="236">
        <f>Q155*H155</f>
        <v>0</v>
      </c>
      <c r="S155" s="236">
        <v>0.192</v>
      </c>
      <c r="T155" s="237">
        <f>S155*H155</f>
        <v>0.192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172</v>
      </c>
      <c r="AT155" s="238" t="s">
        <v>167</v>
      </c>
      <c r="AU155" s="238" t="s">
        <v>84</v>
      </c>
      <c r="AY155" s="18" t="s">
        <v>165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82</v>
      </c>
      <c r="BK155" s="239">
        <f>ROUND(I155*H155,2)</f>
        <v>0</v>
      </c>
      <c r="BL155" s="18" t="s">
        <v>172</v>
      </c>
      <c r="BM155" s="238" t="s">
        <v>1245</v>
      </c>
    </row>
    <row r="156" spans="1:63" s="12" customFormat="1" ht="22.8" customHeight="1">
      <c r="A156" s="12"/>
      <c r="B156" s="211"/>
      <c r="C156" s="212"/>
      <c r="D156" s="213" t="s">
        <v>74</v>
      </c>
      <c r="E156" s="225" t="s">
        <v>447</v>
      </c>
      <c r="F156" s="225" t="s">
        <v>1099</v>
      </c>
      <c r="G156" s="212"/>
      <c r="H156" s="212"/>
      <c r="I156" s="215"/>
      <c r="J156" s="226">
        <f>BK156</f>
        <v>0</v>
      </c>
      <c r="K156" s="212"/>
      <c r="L156" s="217"/>
      <c r="M156" s="218"/>
      <c r="N156" s="219"/>
      <c r="O156" s="219"/>
      <c r="P156" s="220">
        <f>SUM(P157:P169)</f>
        <v>0</v>
      </c>
      <c r="Q156" s="219"/>
      <c r="R156" s="220">
        <f>SUM(R157:R169)</f>
        <v>0</v>
      </c>
      <c r="S156" s="219"/>
      <c r="T156" s="221">
        <f>SUM(T157:T169)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82</v>
      </c>
      <c r="AT156" s="223" t="s">
        <v>74</v>
      </c>
      <c r="AU156" s="223" t="s">
        <v>82</v>
      </c>
      <c r="AY156" s="222" t="s">
        <v>165</v>
      </c>
      <c r="BK156" s="224">
        <f>SUM(BK157:BK169)</f>
        <v>0</v>
      </c>
    </row>
    <row r="157" spans="1:65" s="2" customFormat="1" ht="16.5" customHeight="1">
      <c r="A157" s="39"/>
      <c r="B157" s="40"/>
      <c r="C157" s="227" t="s">
        <v>326</v>
      </c>
      <c r="D157" s="227" t="s">
        <v>167</v>
      </c>
      <c r="E157" s="228" t="s">
        <v>450</v>
      </c>
      <c r="F157" s="229" t="s">
        <v>451</v>
      </c>
      <c r="G157" s="230" t="s">
        <v>213</v>
      </c>
      <c r="H157" s="231">
        <v>10.64</v>
      </c>
      <c r="I157" s="232"/>
      <c r="J157" s="233">
        <f>ROUND(I157*H157,2)</f>
        <v>0</v>
      </c>
      <c r="K157" s="229" t="s">
        <v>171</v>
      </c>
      <c r="L157" s="45"/>
      <c r="M157" s="234" t="s">
        <v>19</v>
      </c>
      <c r="N157" s="235" t="s">
        <v>46</v>
      </c>
      <c r="O157" s="85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172</v>
      </c>
      <c r="AT157" s="238" t="s">
        <v>167</v>
      </c>
      <c r="AU157" s="238" t="s">
        <v>84</v>
      </c>
      <c r="AY157" s="18" t="s">
        <v>165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82</v>
      </c>
      <c r="BK157" s="239">
        <f>ROUND(I157*H157,2)</f>
        <v>0</v>
      </c>
      <c r="BL157" s="18" t="s">
        <v>172</v>
      </c>
      <c r="BM157" s="238" t="s">
        <v>1246</v>
      </c>
    </row>
    <row r="158" spans="1:47" s="2" customFormat="1" ht="12">
      <c r="A158" s="39"/>
      <c r="B158" s="40"/>
      <c r="C158" s="41"/>
      <c r="D158" s="242" t="s">
        <v>897</v>
      </c>
      <c r="E158" s="41"/>
      <c r="F158" s="263" t="s">
        <v>1247</v>
      </c>
      <c r="G158" s="41"/>
      <c r="H158" s="41"/>
      <c r="I158" s="147"/>
      <c r="J158" s="41"/>
      <c r="K158" s="41"/>
      <c r="L158" s="45"/>
      <c r="M158" s="264"/>
      <c r="N158" s="265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897</v>
      </c>
      <c r="AU158" s="18" t="s">
        <v>84</v>
      </c>
    </row>
    <row r="159" spans="1:65" s="2" customFormat="1" ht="16.5" customHeight="1">
      <c r="A159" s="39"/>
      <c r="B159" s="40"/>
      <c r="C159" s="227" t="s">
        <v>330</v>
      </c>
      <c r="D159" s="227" t="s">
        <v>167</v>
      </c>
      <c r="E159" s="228" t="s">
        <v>1248</v>
      </c>
      <c r="F159" s="229" t="s">
        <v>1249</v>
      </c>
      <c r="G159" s="230" t="s">
        <v>213</v>
      </c>
      <c r="H159" s="231">
        <v>127.68</v>
      </c>
      <c r="I159" s="232"/>
      <c r="J159" s="233">
        <f>ROUND(I159*H159,2)</f>
        <v>0</v>
      </c>
      <c r="K159" s="229" t="s">
        <v>171</v>
      </c>
      <c r="L159" s="45"/>
      <c r="M159" s="234" t="s">
        <v>19</v>
      </c>
      <c r="N159" s="235" t="s">
        <v>46</v>
      </c>
      <c r="O159" s="85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172</v>
      </c>
      <c r="AT159" s="238" t="s">
        <v>167</v>
      </c>
      <c r="AU159" s="238" t="s">
        <v>84</v>
      </c>
      <c r="AY159" s="18" t="s">
        <v>165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82</v>
      </c>
      <c r="BK159" s="239">
        <f>ROUND(I159*H159,2)</f>
        <v>0</v>
      </c>
      <c r="BL159" s="18" t="s">
        <v>172</v>
      </c>
      <c r="BM159" s="238" t="s">
        <v>1250</v>
      </c>
    </row>
    <row r="160" spans="1:47" s="2" customFormat="1" ht="12">
      <c r="A160" s="39"/>
      <c r="B160" s="40"/>
      <c r="C160" s="41"/>
      <c r="D160" s="242" t="s">
        <v>897</v>
      </c>
      <c r="E160" s="41"/>
      <c r="F160" s="263" t="s">
        <v>1106</v>
      </c>
      <c r="G160" s="41"/>
      <c r="H160" s="41"/>
      <c r="I160" s="147"/>
      <c r="J160" s="41"/>
      <c r="K160" s="41"/>
      <c r="L160" s="45"/>
      <c r="M160" s="264"/>
      <c r="N160" s="26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897</v>
      </c>
      <c r="AU160" s="18" t="s">
        <v>84</v>
      </c>
    </row>
    <row r="161" spans="1:51" s="13" customFormat="1" ht="12">
      <c r="A161" s="13"/>
      <c r="B161" s="240"/>
      <c r="C161" s="241"/>
      <c r="D161" s="242" t="s">
        <v>174</v>
      </c>
      <c r="E161" s="243" t="s">
        <v>19</v>
      </c>
      <c r="F161" s="244" t="s">
        <v>1251</v>
      </c>
      <c r="G161" s="241"/>
      <c r="H161" s="245">
        <v>127.68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174</v>
      </c>
      <c r="AU161" s="251" t="s">
        <v>84</v>
      </c>
      <c r="AV161" s="13" t="s">
        <v>84</v>
      </c>
      <c r="AW161" s="13" t="s">
        <v>36</v>
      </c>
      <c r="AX161" s="13" t="s">
        <v>82</v>
      </c>
      <c r="AY161" s="251" t="s">
        <v>165</v>
      </c>
    </row>
    <row r="162" spans="1:65" s="2" customFormat="1" ht="16.5" customHeight="1">
      <c r="A162" s="39"/>
      <c r="B162" s="40"/>
      <c r="C162" s="227" t="s">
        <v>334</v>
      </c>
      <c r="D162" s="227" t="s">
        <v>167</v>
      </c>
      <c r="E162" s="228" t="s">
        <v>1252</v>
      </c>
      <c r="F162" s="229" t="s">
        <v>1253</v>
      </c>
      <c r="G162" s="230" t="s">
        <v>213</v>
      </c>
      <c r="H162" s="231">
        <v>10.64</v>
      </c>
      <c r="I162" s="232"/>
      <c r="J162" s="233">
        <f>ROUND(I162*H162,2)</f>
        <v>0</v>
      </c>
      <c r="K162" s="229" t="s">
        <v>171</v>
      </c>
      <c r="L162" s="45"/>
      <c r="M162" s="234" t="s">
        <v>19</v>
      </c>
      <c r="N162" s="235" t="s">
        <v>46</v>
      </c>
      <c r="O162" s="85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172</v>
      </c>
      <c r="AT162" s="238" t="s">
        <v>167</v>
      </c>
      <c r="AU162" s="238" t="s">
        <v>84</v>
      </c>
      <c r="AY162" s="18" t="s">
        <v>165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82</v>
      </c>
      <c r="BK162" s="239">
        <f>ROUND(I162*H162,2)</f>
        <v>0</v>
      </c>
      <c r="BL162" s="18" t="s">
        <v>172</v>
      </c>
      <c r="BM162" s="238" t="s">
        <v>1254</v>
      </c>
    </row>
    <row r="163" spans="1:47" s="2" customFormat="1" ht="12">
      <c r="A163" s="39"/>
      <c r="B163" s="40"/>
      <c r="C163" s="41"/>
      <c r="D163" s="242" t="s">
        <v>897</v>
      </c>
      <c r="E163" s="41"/>
      <c r="F163" s="263" t="s">
        <v>1255</v>
      </c>
      <c r="G163" s="41"/>
      <c r="H163" s="41"/>
      <c r="I163" s="147"/>
      <c r="J163" s="41"/>
      <c r="K163" s="41"/>
      <c r="L163" s="45"/>
      <c r="M163" s="264"/>
      <c r="N163" s="26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897</v>
      </c>
      <c r="AU163" s="18" t="s">
        <v>84</v>
      </c>
    </row>
    <row r="164" spans="1:65" s="2" customFormat="1" ht="16.5" customHeight="1">
      <c r="A164" s="39"/>
      <c r="B164" s="40"/>
      <c r="C164" s="227" t="s">
        <v>338</v>
      </c>
      <c r="D164" s="227" t="s">
        <v>167</v>
      </c>
      <c r="E164" s="228" t="s">
        <v>1256</v>
      </c>
      <c r="F164" s="229" t="s">
        <v>1257</v>
      </c>
      <c r="G164" s="230" t="s">
        <v>213</v>
      </c>
      <c r="H164" s="231">
        <v>9.713</v>
      </c>
      <c r="I164" s="232"/>
      <c r="J164" s="233">
        <f>ROUND(I164*H164,2)</f>
        <v>0</v>
      </c>
      <c r="K164" s="229" t="s">
        <v>171</v>
      </c>
      <c r="L164" s="45"/>
      <c r="M164" s="234" t="s">
        <v>19</v>
      </c>
      <c r="N164" s="235" t="s">
        <v>46</v>
      </c>
      <c r="O164" s="85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172</v>
      </c>
      <c r="AT164" s="238" t="s">
        <v>167</v>
      </c>
      <c r="AU164" s="238" t="s">
        <v>84</v>
      </c>
      <c r="AY164" s="18" t="s">
        <v>165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82</v>
      </c>
      <c r="BK164" s="239">
        <f>ROUND(I164*H164,2)</f>
        <v>0</v>
      </c>
      <c r="BL164" s="18" t="s">
        <v>172</v>
      </c>
      <c r="BM164" s="238" t="s">
        <v>1258</v>
      </c>
    </row>
    <row r="165" spans="1:47" s="2" customFormat="1" ht="12">
      <c r="A165" s="39"/>
      <c r="B165" s="40"/>
      <c r="C165" s="41"/>
      <c r="D165" s="242" t="s">
        <v>897</v>
      </c>
      <c r="E165" s="41"/>
      <c r="F165" s="263" t="s">
        <v>1259</v>
      </c>
      <c r="G165" s="41"/>
      <c r="H165" s="41"/>
      <c r="I165" s="147"/>
      <c r="J165" s="41"/>
      <c r="K165" s="41"/>
      <c r="L165" s="45"/>
      <c r="M165" s="264"/>
      <c r="N165" s="265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897</v>
      </c>
      <c r="AU165" s="18" t="s">
        <v>84</v>
      </c>
    </row>
    <row r="166" spans="1:51" s="13" customFormat="1" ht="12">
      <c r="A166" s="13"/>
      <c r="B166" s="240"/>
      <c r="C166" s="241"/>
      <c r="D166" s="242" t="s">
        <v>174</v>
      </c>
      <c r="E166" s="243" t="s">
        <v>19</v>
      </c>
      <c r="F166" s="244" t="s">
        <v>1260</v>
      </c>
      <c r="G166" s="241"/>
      <c r="H166" s="245">
        <v>9.713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174</v>
      </c>
      <c r="AU166" s="251" t="s">
        <v>84</v>
      </c>
      <c r="AV166" s="13" t="s">
        <v>84</v>
      </c>
      <c r="AW166" s="13" t="s">
        <v>36</v>
      </c>
      <c r="AX166" s="13" t="s">
        <v>82</v>
      </c>
      <c r="AY166" s="251" t="s">
        <v>165</v>
      </c>
    </row>
    <row r="167" spans="1:65" s="2" customFormat="1" ht="16.5" customHeight="1">
      <c r="A167" s="39"/>
      <c r="B167" s="40"/>
      <c r="C167" s="227" t="s">
        <v>342</v>
      </c>
      <c r="D167" s="227" t="s">
        <v>167</v>
      </c>
      <c r="E167" s="228" t="s">
        <v>1261</v>
      </c>
      <c r="F167" s="229" t="s">
        <v>1262</v>
      </c>
      <c r="G167" s="230" t="s">
        <v>213</v>
      </c>
      <c r="H167" s="231">
        <v>0.928</v>
      </c>
      <c r="I167" s="232"/>
      <c r="J167" s="233">
        <f>ROUND(I167*H167,2)</f>
        <v>0</v>
      </c>
      <c r="K167" s="229" t="s">
        <v>171</v>
      </c>
      <c r="L167" s="45"/>
      <c r="M167" s="234" t="s">
        <v>19</v>
      </c>
      <c r="N167" s="235" t="s">
        <v>46</v>
      </c>
      <c r="O167" s="85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172</v>
      </c>
      <c r="AT167" s="238" t="s">
        <v>167</v>
      </c>
      <c r="AU167" s="238" t="s">
        <v>84</v>
      </c>
      <c r="AY167" s="18" t="s">
        <v>165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82</v>
      </c>
      <c r="BK167" s="239">
        <f>ROUND(I167*H167,2)</f>
        <v>0</v>
      </c>
      <c r="BL167" s="18" t="s">
        <v>172</v>
      </c>
      <c r="BM167" s="238" t="s">
        <v>1263</v>
      </c>
    </row>
    <row r="168" spans="1:47" s="2" customFormat="1" ht="12">
      <c r="A168" s="39"/>
      <c r="B168" s="40"/>
      <c r="C168" s="41"/>
      <c r="D168" s="242" t="s">
        <v>897</v>
      </c>
      <c r="E168" s="41"/>
      <c r="F168" s="263" t="s">
        <v>1264</v>
      </c>
      <c r="G168" s="41"/>
      <c r="H168" s="41"/>
      <c r="I168" s="147"/>
      <c r="J168" s="41"/>
      <c r="K168" s="41"/>
      <c r="L168" s="45"/>
      <c r="M168" s="264"/>
      <c r="N168" s="26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897</v>
      </c>
      <c r="AU168" s="18" t="s">
        <v>84</v>
      </c>
    </row>
    <row r="169" spans="1:51" s="13" customFormat="1" ht="12">
      <c r="A169" s="13"/>
      <c r="B169" s="240"/>
      <c r="C169" s="241"/>
      <c r="D169" s="242" t="s">
        <v>174</v>
      </c>
      <c r="E169" s="243" t="s">
        <v>19</v>
      </c>
      <c r="F169" s="244" t="s">
        <v>1265</v>
      </c>
      <c r="G169" s="241"/>
      <c r="H169" s="245">
        <v>0.928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174</v>
      </c>
      <c r="AU169" s="251" t="s">
        <v>84</v>
      </c>
      <c r="AV169" s="13" t="s">
        <v>84</v>
      </c>
      <c r="AW169" s="13" t="s">
        <v>36</v>
      </c>
      <c r="AX169" s="13" t="s">
        <v>82</v>
      </c>
      <c r="AY169" s="251" t="s">
        <v>165</v>
      </c>
    </row>
    <row r="170" spans="1:63" s="12" customFormat="1" ht="22.8" customHeight="1">
      <c r="A170" s="12"/>
      <c r="B170" s="211"/>
      <c r="C170" s="212"/>
      <c r="D170" s="213" t="s">
        <v>74</v>
      </c>
      <c r="E170" s="225" t="s">
        <v>1115</v>
      </c>
      <c r="F170" s="225" t="s">
        <v>1116</v>
      </c>
      <c r="G170" s="212"/>
      <c r="H170" s="212"/>
      <c r="I170" s="215"/>
      <c r="J170" s="226">
        <f>BK170</f>
        <v>0</v>
      </c>
      <c r="K170" s="212"/>
      <c r="L170" s="217"/>
      <c r="M170" s="218"/>
      <c r="N170" s="219"/>
      <c r="O170" s="219"/>
      <c r="P170" s="220">
        <f>P171</f>
        <v>0</v>
      </c>
      <c r="Q170" s="219"/>
      <c r="R170" s="220">
        <f>R171</f>
        <v>0</v>
      </c>
      <c r="S170" s="219"/>
      <c r="T170" s="221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2" t="s">
        <v>82</v>
      </c>
      <c r="AT170" s="223" t="s">
        <v>74</v>
      </c>
      <c r="AU170" s="223" t="s">
        <v>82</v>
      </c>
      <c r="AY170" s="222" t="s">
        <v>165</v>
      </c>
      <c r="BK170" s="224">
        <f>BK171</f>
        <v>0</v>
      </c>
    </row>
    <row r="171" spans="1:65" s="2" customFormat="1" ht="16.5" customHeight="1">
      <c r="A171" s="39"/>
      <c r="B171" s="40"/>
      <c r="C171" s="227" t="s">
        <v>346</v>
      </c>
      <c r="D171" s="227" t="s">
        <v>167</v>
      </c>
      <c r="E171" s="228" t="s">
        <v>1266</v>
      </c>
      <c r="F171" s="229" t="s">
        <v>1267</v>
      </c>
      <c r="G171" s="230" t="s">
        <v>213</v>
      </c>
      <c r="H171" s="231">
        <v>24.734</v>
      </c>
      <c r="I171" s="232"/>
      <c r="J171" s="233">
        <f>ROUND(I171*H171,2)</f>
        <v>0</v>
      </c>
      <c r="K171" s="229" t="s">
        <v>171</v>
      </c>
      <c r="L171" s="45"/>
      <c r="M171" s="279" t="s">
        <v>19</v>
      </c>
      <c r="N171" s="280" t="s">
        <v>46</v>
      </c>
      <c r="O171" s="281"/>
      <c r="P171" s="282">
        <f>O171*H171</f>
        <v>0</v>
      </c>
      <c r="Q171" s="282">
        <v>0</v>
      </c>
      <c r="R171" s="282">
        <f>Q171*H171</f>
        <v>0</v>
      </c>
      <c r="S171" s="282">
        <v>0</v>
      </c>
      <c r="T171" s="28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172</v>
      </c>
      <c r="AT171" s="238" t="s">
        <v>167</v>
      </c>
      <c r="AU171" s="238" t="s">
        <v>84</v>
      </c>
      <c r="AY171" s="18" t="s">
        <v>165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82</v>
      </c>
      <c r="BK171" s="239">
        <f>ROUND(I171*H171,2)</f>
        <v>0</v>
      </c>
      <c r="BL171" s="18" t="s">
        <v>172</v>
      </c>
      <c r="BM171" s="238" t="s">
        <v>1268</v>
      </c>
    </row>
    <row r="172" spans="1:31" s="2" customFormat="1" ht="6.95" customHeight="1">
      <c r="A172" s="39"/>
      <c r="B172" s="60"/>
      <c r="C172" s="61"/>
      <c r="D172" s="61"/>
      <c r="E172" s="61"/>
      <c r="F172" s="61"/>
      <c r="G172" s="61"/>
      <c r="H172" s="61"/>
      <c r="I172" s="176"/>
      <c r="J172" s="61"/>
      <c r="K172" s="61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84:K17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1:31" s="2" customFormat="1" ht="12" customHeight="1">
      <c r="A8" s="39"/>
      <c r="B8" s="45"/>
      <c r="C8" s="39"/>
      <c r="D8" s="145" t="s">
        <v>132</v>
      </c>
      <c r="E8" s="39"/>
      <c r="F8" s="39"/>
      <c r="G8" s="39"/>
      <c r="H8" s="39"/>
      <c r="I8" s="147"/>
      <c r="J8" s="39"/>
      <c r="K8" s="39"/>
      <c r="L8" s="14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9" t="s">
        <v>1269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5" t="s">
        <v>18</v>
      </c>
      <c r="E11" s="39"/>
      <c r="F11" s="134" t="s">
        <v>19</v>
      </c>
      <c r="G11" s="39"/>
      <c r="H11" s="39"/>
      <c r="I11" s="150" t="s">
        <v>20</v>
      </c>
      <c r="J11" s="134" t="s">
        <v>19</v>
      </c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5" t="s">
        <v>21</v>
      </c>
      <c r="E12" s="39"/>
      <c r="F12" s="134" t="s">
        <v>22</v>
      </c>
      <c r="G12" s="39"/>
      <c r="H12" s="39"/>
      <c r="I12" s="150" t="s">
        <v>23</v>
      </c>
      <c r="J12" s="151" t="str">
        <f>'Rekapitulace stavby'!AN8</f>
        <v>28. 10. 2019</v>
      </c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7"/>
      <c r="J13" s="39"/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25</v>
      </c>
      <c r="E14" s="39"/>
      <c r="F14" s="39"/>
      <c r="G14" s="39"/>
      <c r="H14" s="39"/>
      <c r="I14" s="150" t="s">
        <v>26</v>
      </c>
      <c r="J14" s="134" t="s">
        <v>27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28</v>
      </c>
      <c r="F15" s="39"/>
      <c r="G15" s="39"/>
      <c r="H15" s="39"/>
      <c r="I15" s="150" t="s">
        <v>29</v>
      </c>
      <c r="J15" s="134" t="s">
        <v>30</v>
      </c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7"/>
      <c r="J16" s="39"/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5" t="s">
        <v>31</v>
      </c>
      <c r="E17" s="39"/>
      <c r="F17" s="39"/>
      <c r="G17" s="39"/>
      <c r="H17" s="39"/>
      <c r="I17" s="150" t="s">
        <v>26</v>
      </c>
      <c r="J17" s="34" t="str">
        <f>'Rekapitulace stavby'!AN13</f>
        <v>Vyplň údaj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50" t="s">
        <v>29</v>
      </c>
      <c r="J18" s="34" t="str">
        <f>'Rekapitulace stavby'!AN14</f>
        <v>Vyplň údaj</v>
      </c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7"/>
      <c r="J19" s="39"/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5" t="s">
        <v>33</v>
      </c>
      <c r="E20" s="39"/>
      <c r="F20" s="39"/>
      <c r="G20" s="39"/>
      <c r="H20" s="39"/>
      <c r="I20" s="150" t="s">
        <v>26</v>
      </c>
      <c r="J20" s="134" t="s">
        <v>34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35</v>
      </c>
      <c r="F21" s="39"/>
      <c r="G21" s="39"/>
      <c r="H21" s="39"/>
      <c r="I21" s="150" t="s">
        <v>29</v>
      </c>
      <c r="J21" s="134" t="s">
        <v>19</v>
      </c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7"/>
      <c r="J22" s="39"/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5" t="s">
        <v>37</v>
      </c>
      <c r="E23" s="39"/>
      <c r="F23" s="39"/>
      <c r="G23" s="39"/>
      <c r="H23" s="39"/>
      <c r="I23" s="150" t="s">
        <v>26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38</v>
      </c>
      <c r="F24" s="39"/>
      <c r="G24" s="39"/>
      <c r="H24" s="39"/>
      <c r="I24" s="150" t="s">
        <v>29</v>
      </c>
      <c r="J24" s="134" t="s">
        <v>19</v>
      </c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7"/>
      <c r="J25" s="39"/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5" t="s">
        <v>39</v>
      </c>
      <c r="E26" s="39"/>
      <c r="F26" s="39"/>
      <c r="G26" s="39"/>
      <c r="H26" s="39"/>
      <c r="I26" s="147"/>
      <c r="J26" s="39"/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2"/>
      <c r="B27" s="153"/>
      <c r="C27" s="152"/>
      <c r="D27" s="152"/>
      <c r="E27" s="154" t="s">
        <v>19</v>
      </c>
      <c r="F27" s="154"/>
      <c r="G27" s="154"/>
      <c r="H27" s="154"/>
      <c r="I27" s="155"/>
      <c r="J27" s="152"/>
      <c r="K27" s="152"/>
      <c r="L27" s="156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7"/>
      <c r="E29" s="157"/>
      <c r="F29" s="157"/>
      <c r="G29" s="157"/>
      <c r="H29" s="157"/>
      <c r="I29" s="158"/>
      <c r="J29" s="157"/>
      <c r="K29" s="157"/>
      <c r="L29" s="14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9" t="s">
        <v>41</v>
      </c>
      <c r="E30" s="39"/>
      <c r="F30" s="39"/>
      <c r="G30" s="39"/>
      <c r="H30" s="39"/>
      <c r="I30" s="147"/>
      <c r="J30" s="160">
        <f>ROUND(J83,2)</f>
        <v>0</v>
      </c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1" t="s">
        <v>43</v>
      </c>
      <c r="G32" s="39"/>
      <c r="H32" s="39"/>
      <c r="I32" s="162" t="s">
        <v>42</v>
      </c>
      <c r="J32" s="161" t="s">
        <v>44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45</v>
      </c>
      <c r="E33" s="145" t="s">
        <v>46</v>
      </c>
      <c r="F33" s="164">
        <f>ROUND((SUM(BE83:BE163)),2)</f>
        <v>0</v>
      </c>
      <c r="G33" s="39"/>
      <c r="H33" s="39"/>
      <c r="I33" s="165">
        <v>0.21</v>
      </c>
      <c r="J33" s="164">
        <f>ROUND(((SUM(BE83:BE163))*I33),2)</f>
        <v>0</v>
      </c>
      <c r="K33" s="39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5" t="s">
        <v>47</v>
      </c>
      <c r="F34" s="164">
        <f>ROUND((SUM(BF83:BF163)),2)</f>
        <v>0</v>
      </c>
      <c r="G34" s="39"/>
      <c r="H34" s="39"/>
      <c r="I34" s="165">
        <v>0.15</v>
      </c>
      <c r="J34" s="164">
        <f>ROUND(((SUM(BF83:BF163))*I34),2)</f>
        <v>0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5" t="s">
        <v>48</v>
      </c>
      <c r="F35" s="164">
        <f>ROUND((SUM(BG83:BG163)),2)</f>
        <v>0</v>
      </c>
      <c r="G35" s="39"/>
      <c r="H35" s="39"/>
      <c r="I35" s="165">
        <v>0.21</v>
      </c>
      <c r="J35" s="164">
        <f>0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5" t="s">
        <v>49</v>
      </c>
      <c r="F36" s="164">
        <f>ROUND((SUM(BH83:BH163)),2)</f>
        <v>0</v>
      </c>
      <c r="G36" s="39"/>
      <c r="H36" s="39"/>
      <c r="I36" s="165">
        <v>0.15</v>
      </c>
      <c r="J36" s="164">
        <f>0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50</v>
      </c>
      <c r="F37" s="164">
        <f>ROUND((SUM(BI83:BI163)),2)</f>
        <v>0</v>
      </c>
      <c r="G37" s="39"/>
      <c r="H37" s="39"/>
      <c r="I37" s="165">
        <v>0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7"/>
      <c r="J38" s="39"/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51</v>
      </c>
      <c r="E39" s="168"/>
      <c r="F39" s="168"/>
      <c r="G39" s="169" t="s">
        <v>52</v>
      </c>
      <c r="H39" s="170" t="s">
        <v>53</v>
      </c>
      <c r="I39" s="171"/>
      <c r="J39" s="172">
        <f>SUM(J30:J37)</f>
        <v>0</v>
      </c>
      <c r="K39" s="173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74"/>
      <c r="C40" s="175"/>
      <c r="D40" s="175"/>
      <c r="E40" s="175"/>
      <c r="F40" s="175"/>
      <c r="G40" s="175"/>
      <c r="H40" s="175"/>
      <c r="I40" s="176"/>
      <c r="J40" s="175"/>
      <c r="K40" s="175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77"/>
      <c r="C44" s="178"/>
      <c r="D44" s="178"/>
      <c r="E44" s="178"/>
      <c r="F44" s="178"/>
      <c r="G44" s="178"/>
      <c r="H44" s="178"/>
      <c r="I44" s="179"/>
      <c r="J44" s="178"/>
      <c r="K44" s="178"/>
      <c r="L44" s="14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137</v>
      </c>
      <c r="D45" s="41"/>
      <c r="E45" s="41"/>
      <c r="F45" s="41"/>
      <c r="G45" s="41"/>
      <c r="H45" s="41"/>
      <c r="I45" s="147"/>
      <c r="J45" s="41"/>
      <c r="K45" s="41"/>
      <c r="L45" s="14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47"/>
      <c r="J46" s="41"/>
      <c r="K46" s="41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80" t="str">
        <f>E7</f>
        <v>REVITALIZACE STŘEDISKA BYSTŘICE NAD PERNŠTEJNEM</v>
      </c>
      <c r="F48" s="33"/>
      <c r="G48" s="33"/>
      <c r="H48" s="33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132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00 - Bourané objekty</v>
      </c>
      <c r="F50" s="41"/>
      <c r="G50" s="41"/>
      <c r="H50" s="41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47"/>
      <c r="J51" s="41"/>
      <c r="K51" s="41"/>
      <c r="L51" s="14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Bystřice nad Pernštejnem</v>
      </c>
      <c r="G52" s="41"/>
      <c r="H52" s="41"/>
      <c r="I52" s="150" t="s">
        <v>23</v>
      </c>
      <c r="J52" s="73" t="str">
        <f>IF(J12="","",J12)</f>
        <v>28. 10. 2019</v>
      </c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VODÁRENSKÁ AKCIOVÁ SPOLEČNOST, a.s.</v>
      </c>
      <c r="G54" s="41"/>
      <c r="H54" s="41"/>
      <c r="I54" s="150" t="s">
        <v>33</v>
      </c>
      <c r="J54" s="37" t="str">
        <f>E21</f>
        <v>Ing. Jaroslav Habán</v>
      </c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150" t="s">
        <v>37</v>
      </c>
      <c r="J55" s="37" t="str">
        <f>E24</f>
        <v>Křišťál</v>
      </c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47"/>
      <c r="J56" s="41"/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81" t="s">
        <v>138</v>
      </c>
      <c r="D57" s="182"/>
      <c r="E57" s="182"/>
      <c r="F57" s="182"/>
      <c r="G57" s="182"/>
      <c r="H57" s="182"/>
      <c r="I57" s="183"/>
      <c r="J57" s="184" t="s">
        <v>139</v>
      </c>
      <c r="K57" s="182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47"/>
      <c r="J58" s="41"/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85" t="s">
        <v>73</v>
      </c>
      <c r="D59" s="41"/>
      <c r="E59" s="41"/>
      <c r="F59" s="41"/>
      <c r="G59" s="41"/>
      <c r="H59" s="41"/>
      <c r="I59" s="147"/>
      <c r="J59" s="103">
        <f>J83</f>
        <v>0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140</v>
      </c>
    </row>
    <row r="60" spans="1:31" s="9" customFormat="1" ht="24.95" customHeight="1">
      <c r="A60" s="9"/>
      <c r="B60" s="186"/>
      <c r="C60" s="187"/>
      <c r="D60" s="188" t="s">
        <v>1012</v>
      </c>
      <c r="E60" s="189"/>
      <c r="F60" s="189"/>
      <c r="G60" s="189"/>
      <c r="H60" s="189"/>
      <c r="I60" s="190"/>
      <c r="J60" s="191">
        <f>J84</f>
        <v>0</v>
      </c>
      <c r="K60" s="187"/>
      <c r="L60" s="19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3"/>
      <c r="C61" s="126"/>
      <c r="D61" s="194" t="s">
        <v>1013</v>
      </c>
      <c r="E61" s="195"/>
      <c r="F61" s="195"/>
      <c r="G61" s="195"/>
      <c r="H61" s="195"/>
      <c r="I61" s="196"/>
      <c r="J61" s="197">
        <f>J85</f>
        <v>0</v>
      </c>
      <c r="K61" s="126"/>
      <c r="L61" s="19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3"/>
      <c r="C62" s="126"/>
      <c r="D62" s="194" t="s">
        <v>1015</v>
      </c>
      <c r="E62" s="195"/>
      <c r="F62" s="195"/>
      <c r="G62" s="195"/>
      <c r="H62" s="195"/>
      <c r="I62" s="196"/>
      <c r="J62" s="197">
        <f>J96</f>
        <v>0</v>
      </c>
      <c r="K62" s="126"/>
      <c r="L62" s="19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3"/>
      <c r="C63" s="126"/>
      <c r="D63" s="194" t="s">
        <v>1016</v>
      </c>
      <c r="E63" s="195"/>
      <c r="F63" s="195"/>
      <c r="G63" s="195"/>
      <c r="H63" s="195"/>
      <c r="I63" s="196"/>
      <c r="J63" s="197">
        <f>J106</f>
        <v>0</v>
      </c>
      <c r="K63" s="126"/>
      <c r="L63" s="19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47"/>
      <c r="J64" s="41"/>
      <c r="K64" s="41"/>
      <c r="L64" s="14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76"/>
      <c r="J65" s="61"/>
      <c r="K65" s="61"/>
      <c r="L65" s="14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9"/>
      <c r="J69" s="63"/>
      <c r="K69" s="63"/>
      <c r="L69" s="14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150</v>
      </c>
      <c r="D70" s="41"/>
      <c r="E70" s="41"/>
      <c r="F70" s="41"/>
      <c r="G70" s="41"/>
      <c r="H70" s="41"/>
      <c r="I70" s="147"/>
      <c r="J70" s="41"/>
      <c r="K70" s="41"/>
      <c r="L70" s="14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47"/>
      <c r="J71" s="41"/>
      <c r="K71" s="41"/>
      <c r="L71" s="14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147"/>
      <c r="J72" s="41"/>
      <c r="K72" s="41"/>
      <c r="L72" s="14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80" t="str">
        <f>E7</f>
        <v>REVITALIZACE STŘEDISKA BYSTŘICE NAD PERNŠTEJNEM</v>
      </c>
      <c r="F73" s="33"/>
      <c r="G73" s="33"/>
      <c r="H73" s="33"/>
      <c r="I73" s="147"/>
      <c r="J73" s="41"/>
      <c r="K73" s="41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132</v>
      </c>
      <c r="D74" s="41"/>
      <c r="E74" s="41"/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00 - Bourané objekty</v>
      </c>
      <c r="F75" s="41"/>
      <c r="G75" s="41"/>
      <c r="H75" s="41"/>
      <c r="I75" s="147"/>
      <c r="J75" s="41"/>
      <c r="K75" s="4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47"/>
      <c r="J76" s="41"/>
      <c r="K76" s="41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Bystřice nad Pernštejnem</v>
      </c>
      <c r="G77" s="41"/>
      <c r="H77" s="41"/>
      <c r="I77" s="150" t="s">
        <v>23</v>
      </c>
      <c r="J77" s="73" t="str">
        <f>IF(J12="","",J12)</f>
        <v>28. 10. 2019</v>
      </c>
      <c r="K77" s="4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47"/>
      <c r="J78" s="41"/>
      <c r="K78" s="41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VODÁRENSKÁ AKCIOVÁ SPOLEČNOST, a.s.</v>
      </c>
      <c r="G79" s="41"/>
      <c r="H79" s="41"/>
      <c r="I79" s="150" t="s">
        <v>33</v>
      </c>
      <c r="J79" s="37" t="str">
        <f>E21</f>
        <v>Ing. Jaroslav Habán</v>
      </c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31</v>
      </c>
      <c r="D80" s="41"/>
      <c r="E80" s="41"/>
      <c r="F80" s="28" t="str">
        <f>IF(E18="","",E18)</f>
        <v>Vyplň údaj</v>
      </c>
      <c r="G80" s="41"/>
      <c r="H80" s="41"/>
      <c r="I80" s="150" t="s">
        <v>37</v>
      </c>
      <c r="J80" s="37" t="str">
        <f>E24</f>
        <v>Křišťál</v>
      </c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9"/>
      <c r="B82" s="200"/>
      <c r="C82" s="201" t="s">
        <v>151</v>
      </c>
      <c r="D82" s="202" t="s">
        <v>60</v>
      </c>
      <c r="E82" s="202" t="s">
        <v>56</v>
      </c>
      <c r="F82" s="202" t="s">
        <v>57</v>
      </c>
      <c r="G82" s="202" t="s">
        <v>152</v>
      </c>
      <c r="H82" s="202" t="s">
        <v>153</v>
      </c>
      <c r="I82" s="203" t="s">
        <v>154</v>
      </c>
      <c r="J82" s="202" t="s">
        <v>139</v>
      </c>
      <c r="K82" s="204" t="s">
        <v>155</v>
      </c>
      <c r="L82" s="205"/>
      <c r="M82" s="93" t="s">
        <v>19</v>
      </c>
      <c r="N82" s="94" t="s">
        <v>45</v>
      </c>
      <c r="O82" s="94" t="s">
        <v>156</v>
      </c>
      <c r="P82" s="94" t="s">
        <v>157</v>
      </c>
      <c r="Q82" s="94" t="s">
        <v>158</v>
      </c>
      <c r="R82" s="94" t="s">
        <v>159</v>
      </c>
      <c r="S82" s="94" t="s">
        <v>160</v>
      </c>
      <c r="T82" s="95" t="s">
        <v>161</v>
      </c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</row>
    <row r="83" spans="1:63" s="2" customFormat="1" ht="22.8" customHeight="1">
      <c r="A83" s="39"/>
      <c r="B83" s="40"/>
      <c r="C83" s="100" t="s">
        <v>162</v>
      </c>
      <c r="D83" s="41"/>
      <c r="E83" s="41"/>
      <c r="F83" s="41"/>
      <c r="G83" s="41"/>
      <c r="H83" s="41"/>
      <c r="I83" s="147"/>
      <c r="J83" s="206">
        <f>BK83</f>
        <v>0</v>
      </c>
      <c r="K83" s="41"/>
      <c r="L83" s="45"/>
      <c r="M83" s="96"/>
      <c r="N83" s="207"/>
      <c r="O83" s="97"/>
      <c r="P83" s="208">
        <f>P84</f>
        <v>0</v>
      </c>
      <c r="Q83" s="97"/>
      <c r="R83" s="208">
        <f>R84</f>
        <v>0</v>
      </c>
      <c r="S83" s="97"/>
      <c r="T83" s="209">
        <f>T84</f>
        <v>745.2316000000001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140</v>
      </c>
      <c r="BK83" s="210">
        <f>BK84</f>
        <v>0</v>
      </c>
    </row>
    <row r="84" spans="1:63" s="12" customFormat="1" ht="25.9" customHeight="1">
      <c r="A84" s="12"/>
      <c r="B84" s="211"/>
      <c r="C84" s="212"/>
      <c r="D84" s="213" t="s">
        <v>74</v>
      </c>
      <c r="E84" s="214" t="s">
        <v>163</v>
      </c>
      <c r="F84" s="214" t="s">
        <v>1018</v>
      </c>
      <c r="G84" s="212"/>
      <c r="H84" s="212"/>
      <c r="I84" s="215"/>
      <c r="J84" s="216">
        <f>BK84</f>
        <v>0</v>
      </c>
      <c r="K84" s="212"/>
      <c r="L84" s="217"/>
      <c r="M84" s="218"/>
      <c r="N84" s="219"/>
      <c r="O84" s="219"/>
      <c r="P84" s="220">
        <f>P85+P96+P106</f>
        <v>0</v>
      </c>
      <c r="Q84" s="219"/>
      <c r="R84" s="220">
        <f>R85+R96+R106</f>
        <v>0</v>
      </c>
      <c r="S84" s="219"/>
      <c r="T84" s="221">
        <f>T85+T96+T106</f>
        <v>745.2316000000001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22" t="s">
        <v>82</v>
      </c>
      <c r="AT84" s="223" t="s">
        <v>74</v>
      </c>
      <c r="AU84" s="223" t="s">
        <v>75</v>
      </c>
      <c r="AY84" s="222" t="s">
        <v>165</v>
      </c>
      <c r="BK84" s="224">
        <f>BK85+BK96+BK106</f>
        <v>0</v>
      </c>
    </row>
    <row r="85" spans="1:63" s="12" customFormat="1" ht="22.8" customHeight="1">
      <c r="A85" s="12"/>
      <c r="B85" s="211"/>
      <c r="C85" s="212"/>
      <c r="D85" s="213" t="s">
        <v>74</v>
      </c>
      <c r="E85" s="225" t="s">
        <v>82</v>
      </c>
      <c r="F85" s="225" t="s">
        <v>1019</v>
      </c>
      <c r="G85" s="212"/>
      <c r="H85" s="212"/>
      <c r="I85" s="215"/>
      <c r="J85" s="226">
        <f>BK85</f>
        <v>0</v>
      </c>
      <c r="K85" s="212"/>
      <c r="L85" s="217"/>
      <c r="M85" s="218"/>
      <c r="N85" s="219"/>
      <c r="O85" s="219"/>
      <c r="P85" s="220">
        <f>SUM(P86:P95)</f>
        <v>0</v>
      </c>
      <c r="Q85" s="219"/>
      <c r="R85" s="220">
        <f>SUM(R86:R95)</f>
        <v>0</v>
      </c>
      <c r="S85" s="219"/>
      <c r="T85" s="221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22" t="s">
        <v>82</v>
      </c>
      <c r="AT85" s="223" t="s">
        <v>74</v>
      </c>
      <c r="AU85" s="223" t="s">
        <v>82</v>
      </c>
      <c r="AY85" s="222" t="s">
        <v>165</v>
      </c>
      <c r="BK85" s="224">
        <f>SUM(BK86:BK95)</f>
        <v>0</v>
      </c>
    </row>
    <row r="86" spans="1:65" s="2" customFormat="1" ht="16.5" customHeight="1">
      <c r="A86" s="39"/>
      <c r="B86" s="40"/>
      <c r="C86" s="227" t="s">
        <v>82</v>
      </c>
      <c r="D86" s="227" t="s">
        <v>167</v>
      </c>
      <c r="E86" s="228" t="s">
        <v>1270</v>
      </c>
      <c r="F86" s="229" t="s">
        <v>1271</v>
      </c>
      <c r="G86" s="230" t="s">
        <v>170</v>
      </c>
      <c r="H86" s="231">
        <v>145.83</v>
      </c>
      <c r="I86" s="232"/>
      <c r="J86" s="233">
        <f>ROUND(I86*H86,2)</f>
        <v>0</v>
      </c>
      <c r="K86" s="229" t="s">
        <v>171</v>
      </c>
      <c r="L86" s="45"/>
      <c r="M86" s="234" t="s">
        <v>19</v>
      </c>
      <c r="N86" s="235" t="s">
        <v>46</v>
      </c>
      <c r="O86" s="85"/>
      <c r="P86" s="236">
        <f>O86*H86</f>
        <v>0</v>
      </c>
      <c r="Q86" s="236">
        <v>0</v>
      </c>
      <c r="R86" s="236">
        <f>Q86*H86</f>
        <v>0</v>
      </c>
      <c r="S86" s="236">
        <v>0</v>
      </c>
      <c r="T86" s="237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8" t="s">
        <v>172</v>
      </c>
      <c r="AT86" s="238" t="s">
        <v>167</v>
      </c>
      <c r="AU86" s="238" t="s">
        <v>84</v>
      </c>
      <c r="AY86" s="18" t="s">
        <v>165</v>
      </c>
      <c r="BE86" s="239">
        <f>IF(N86="základní",J86,0)</f>
        <v>0</v>
      </c>
      <c r="BF86" s="239">
        <f>IF(N86="snížená",J86,0)</f>
        <v>0</v>
      </c>
      <c r="BG86" s="239">
        <f>IF(N86="zákl. přenesená",J86,0)</f>
        <v>0</v>
      </c>
      <c r="BH86" s="239">
        <f>IF(N86="sníž. přenesená",J86,0)</f>
        <v>0</v>
      </c>
      <c r="BI86" s="239">
        <f>IF(N86="nulová",J86,0)</f>
        <v>0</v>
      </c>
      <c r="BJ86" s="18" t="s">
        <v>82</v>
      </c>
      <c r="BK86" s="239">
        <f>ROUND(I86*H86,2)</f>
        <v>0</v>
      </c>
      <c r="BL86" s="18" t="s">
        <v>172</v>
      </c>
      <c r="BM86" s="238" t="s">
        <v>1272</v>
      </c>
    </row>
    <row r="87" spans="1:51" s="13" customFormat="1" ht="12">
      <c r="A87" s="13"/>
      <c r="B87" s="240"/>
      <c r="C87" s="241"/>
      <c r="D87" s="242" t="s">
        <v>174</v>
      </c>
      <c r="E87" s="243" t="s">
        <v>19</v>
      </c>
      <c r="F87" s="244" t="s">
        <v>1273</v>
      </c>
      <c r="G87" s="241"/>
      <c r="H87" s="245">
        <v>145.83</v>
      </c>
      <c r="I87" s="246"/>
      <c r="J87" s="241"/>
      <c r="K87" s="241"/>
      <c r="L87" s="247"/>
      <c r="M87" s="248"/>
      <c r="N87" s="249"/>
      <c r="O87" s="249"/>
      <c r="P87" s="249"/>
      <c r="Q87" s="249"/>
      <c r="R87" s="249"/>
      <c r="S87" s="249"/>
      <c r="T87" s="25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51" t="s">
        <v>174</v>
      </c>
      <c r="AU87" s="251" t="s">
        <v>84</v>
      </c>
      <c r="AV87" s="13" t="s">
        <v>84</v>
      </c>
      <c r="AW87" s="13" t="s">
        <v>36</v>
      </c>
      <c r="AX87" s="13" t="s">
        <v>82</v>
      </c>
      <c r="AY87" s="251" t="s">
        <v>165</v>
      </c>
    </row>
    <row r="88" spans="1:65" s="2" customFormat="1" ht="16.5" customHeight="1">
      <c r="A88" s="39"/>
      <c r="B88" s="40"/>
      <c r="C88" s="227" t="s">
        <v>84</v>
      </c>
      <c r="D88" s="227" t="s">
        <v>167</v>
      </c>
      <c r="E88" s="228" t="s">
        <v>1045</v>
      </c>
      <c r="F88" s="229" t="s">
        <v>1046</v>
      </c>
      <c r="G88" s="230" t="s">
        <v>170</v>
      </c>
      <c r="H88" s="231">
        <v>145.83</v>
      </c>
      <c r="I88" s="232"/>
      <c r="J88" s="233">
        <f>ROUND(I88*H88,2)</f>
        <v>0</v>
      </c>
      <c r="K88" s="229" t="s">
        <v>171</v>
      </c>
      <c r="L88" s="45"/>
      <c r="M88" s="234" t="s">
        <v>19</v>
      </c>
      <c r="N88" s="235" t="s">
        <v>46</v>
      </c>
      <c r="O88" s="85"/>
      <c r="P88" s="236">
        <f>O88*H88</f>
        <v>0</v>
      </c>
      <c r="Q88" s="236">
        <v>0</v>
      </c>
      <c r="R88" s="236">
        <f>Q88*H88</f>
        <v>0</v>
      </c>
      <c r="S88" s="236">
        <v>0</v>
      </c>
      <c r="T88" s="237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8" t="s">
        <v>172</v>
      </c>
      <c r="AT88" s="238" t="s">
        <v>167</v>
      </c>
      <c r="AU88" s="238" t="s">
        <v>84</v>
      </c>
      <c r="AY88" s="18" t="s">
        <v>165</v>
      </c>
      <c r="BE88" s="239">
        <f>IF(N88="základní",J88,0)</f>
        <v>0</v>
      </c>
      <c r="BF88" s="239">
        <f>IF(N88="snížená",J88,0)</f>
        <v>0</v>
      </c>
      <c r="BG88" s="239">
        <f>IF(N88="zákl. přenesená",J88,0)</f>
        <v>0</v>
      </c>
      <c r="BH88" s="239">
        <f>IF(N88="sníž. přenesená",J88,0)</f>
        <v>0</v>
      </c>
      <c r="BI88" s="239">
        <f>IF(N88="nulová",J88,0)</f>
        <v>0</v>
      </c>
      <c r="BJ88" s="18" t="s">
        <v>82</v>
      </c>
      <c r="BK88" s="239">
        <f>ROUND(I88*H88,2)</f>
        <v>0</v>
      </c>
      <c r="BL88" s="18" t="s">
        <v>172</v>
      </c>
      <c r="BM88" s="238" t="s">
        <v>1274</v>
      </c>
    </row>
    <row r="89" spans="1:65" s="2" customFormat="1" ht="16.5" customHeight="1">
      <c r="A89" s="39"/>
      <c r="B89" s="40"/>
      <c r="C89" s="227" t="s">
        <v>182</v>
      </c>
      <c r="D89" s="227" t="s">
        <v>167</v>
      </c>
      <c r="E89" s="228" t="s">
        <v>218</v>
      </c>
      <c r="F89" s="229" t="s">
        <v>219</v>
      </c>
      <c r="G89" s="230" t="s">
        <v>170</v>
      </c>
      <c r="H89" s="231">
        <v>145.83</v>
      </c>
      <c r="I89" s="232"/>
      <c r="J89" s="233">
        <f>ROUND(I89*H89,2)</f>
        <v>0</v>
      </c>
      <c r="K89" s="229" t="s">
        <v>171</v>
      </c>
      <c r="L89" s="45"/>
      <c r="M89" s="234" t="s">
        <v>19</v>
      </c>
      <c r="N89" s="235" t="s">
        <v>46</v>
      </c>
      <c r="O89" s="85"/>
      <c r="P89" s="236">
        <f>O89*H89</f>
        <v>0</v>
      </c>
      <c r="Q89" s="236">
        <v>0</v>
      </c>
      <c r="R89" s="236">
        <f>Q89*H89</f>
        <v>0</v>
      </c>
      <c r="S89" s="236">
        <v>0</v>
      </c>
      <c r="T89" s="23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8" t="s">
        <v>172</v>
      </c>
      <c r="AT89" s="238" t="s">
        <v>167</v>
      </c>
      <c r="AU89" s="238" t="s">
        <v>84</v>
      </c>
      <c r="AY89" s="18" t="s">
        <v>165</v>
      </c>
      <c r="BE89" s="239">
        <f>IF(N89="základní",J89,0)</f>
        <v>0</v>
      </c>
      <c r="BF89" s="239">
        <f>IF(N89="snížená",J89,0)</f>
        <v>0</v>
      </c>
      <c r="BG89" s="239">
        <f>IF(N89="zákl. přenesená",J89,0)</f>
        <v>0</v>
      </c>
      <c r="BH89" s="239">
        <f>IF(N89="sníž. přenesená",J89,0)</f>
        <v>0</v>
      </c>
      <c r="BI89" s="239">
        <f>IF(N89="nulová",J89,0)</f>
        <v>0</v>
      </c>
      <c r="BJ89" s="18" t="s">
        <v>82</v>
      </c>
      <c r="BK89" s="239">
        <f>ROUND(I89*H89,2)</f>
        <v>0</v>
      </c>
      <c r="BL89" s="18" t="s">
        <v>172</v>
      </c>
      <c r="BM89" s="238" t="s">
        <v>1275</v>
      </c>
    </row>
    <row r="90" spans="1:51" s="13" customFormat="1" ht="12">
      <c r="A90" s="13"/>
      <c r="B90" s="240"/>
      <c r="C90" s="241"/>
      <c r="D90" s="242" t="s">
        <v>174</v>
      </c>
      <c r="E90" s="243" t="s">
        <v>19</v>
      </c>
      <c r="F90" s="244" t="s">
        <v>1276</v>
      </c>
      <c r="G90" s="241"/>
      <c r="H90" s="245">
        <v>70.7</v>
      </c>
      <c r="I90" s="246"/>
      <c r="J90" s="241"/>
      <c r="K90" s="241"/>
      <c r="L90" s="247"/>
      <c r="M90" s="248"/>
      <c r="N90" s="249"/>
      <c r="O90" s="249"/>
      <c r="P90" s="249"/>
      <c r="Q90" s="249"/>
      <c r="R90" s="249"/>
      <c r="S90" s="249"/>
      <c r="T90" s="25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51" t="s">
        <v>174</v>
      </c>
      <c r="AU90" s="251" t="s">
        <v>84</v>
      </c>
      <c r="AV90" s="13" t="s">
        <v>84</v>
      </c>
      <c r="AW90" s="13" t="s">
        <v>36</v>
      </c>
      <c r="AX90" s="13" t="s">
        <v>75</v>
      </c>
      <c r="AY90" s="251" t="s">
        <v>165</v>
      </c>
    </row>
    <row r="91" spans="1:51" s="13" customFormat="1" ht="12">
      <c r="A91" s="13"/>
      <c r="B91" s="240"/>
      <c r="C91" s="241"/>
      <c r="D91" s="242" t="s">
        <v>174</v>
      </c>
      <c r="E91" s="243" t="s">
        <v>19</v>
      </c>
      <c r="F91" s="244" t="s">
        <v>1277</v>
      </c>
      <c r="G91" s="241"/>
      <c r="H91" s="245">
        <v>6.63</v>
      </c>
      <c r="I91" s="246"/>
      <c r="J91" s="241"/>
      <c r="K91" s="241"/>
      <c r="L91" s="247"/>
      <c r="M91" s="248"/>
      <c r="N91" s="249"/>
      <c r="O91" s="249"/>
      <c r="P91" s="249"/>
      <c r="Q91" s="249"/>
      <c r="R91" s="249"/>
      <c r="S91" s="249"/>
      <c r="T91" s="25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1" t="s">
        <v>174</v>
      </c>
      <c r="AU91" s="251" t="s">
        <v>84</v>
      </c>
      <c r="AV91" s="13" t="s">
        <v>84</v>
      </c>
      <c r="AW91" s="13" t="s">
        <v>36</v>
      </c>
      <c r="AX91" s="13" t="s">
        <v>75</v>
      </c>
      <c r="AY91" s="251" t="s">
        <v>165</v>
      </c>
    </row>
    <row r="92" spans="1:51" s="13" customFormat="1" ht="12">
      <c r="A92" s="13"/>
      <c r="B92" s="240"/>
      <c r="C92" s="241"/>
      <c r="D92" s="242" t="s">
        <v>174</v>
      </c>
      <c r="E92" s="243" t="s">
        <v>19</v>
      </c>
      <c r="F92" s="244" t="s">
        <v>1278</v>
      </c>
      <c r="G92" s="241"/>
      <c r="H92" s="245">
        <v>47.8</v>
      </c>
      <c r="I92" s="246"/>
      <c r="J92" s="241"/>
      <c r="K92" s="241"/>
      <c r="L92" s="247"/>
      <c r="M92" s="248"/>
      <c r="N92" s="249"/>
      <c r="O92" s="249"/>
      <c r="P92" s="249"/>
      <c r="Q92" s="249"/>
      <c r="R92" s="249"/>
      <c r="S92" s="249"/>
      <c r="T92" s="25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1" t="s">
        <v>174</v>
      </c>
      <c r="AU92" s="251" t="s">
        <v>84</v>
      </c>
      <c r="AV92" s="13" t="s">
        <v>84</v>
      </c>
      <c r="AW92" s="13" t="s">
        <v>36</v>
      </c>
      <c r="AX92" s="13" t="s">
        <v>75</v>
      </c>
      <c r="AY92" s="251" t="s">
        <v>165</v>
      </c>
    </row>
    <row r="93" spans="1:51" s="13" customFormat="1" ht="12">
      <c r="A93" s="13"/>
      <c r="B93" s="240"/>
      <c r="C93" s="241"/>
      <c r="D93" s="242" t="s">
        <v>174</v>
      </c>
      <c r="E93" s="243" t="s">
        <v>19</v>
      </c>
      <c r="F93" s="244" t="s">
        <v>1279</v>
      </c>
      <c r="G93" s="241"/>
      <c r="H93" s="245">
        <v>20.7</v>
      </c>
      <c r="I93" s="246"/>
      <c r="J93" s="241"/>
      <c r="K93" s="241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174</v>
      </c>
      <c r="AU93" s="251" t="s">
        <v>84</v>
      </c>
      <c r="AV93" s="13" t="s">
        <v>84</v>
      </c>
      <c r="AW93" s="13" t="s">
        <v>36</v>
      </c>
      <c r="AX93" s="13" t="s">
        <v>75</v>
      </c>
      <c r="AY93" s="251" t="s">
        <v>165</v>
      </c>
    </row>
    <row r="94" spans="1:51" s="15" customFormat="1" ht="12">
      <c r="A94" s="15"/>
      <c r="B94" s="287"/>
      <c r="C94" s="288"/>
      <c r="D94" s="242" t="s">
        <v>174</v>
      </c>
      <c r="E94" s="289" t="s">
        <v>19</v>
      </c>
      <c r="F94" s="290" t="s">
        <v>1220</v>
      </c>
      <c r="G94" s="288"/>
      <c r="H94" s="291">
        <v>145.83</v>
      </c>
      <c r="I94" s="292"/>
      <c r="J94" s="288"/>
      <c r="K94" s="288"/>
      <c r="L94" s="293"/>
      <c r="M94" s="294"/>
      <c r="N94" s="295"/>
      <c r="O94" s="295"/>
      <c r="P94" s="295"/>
      <c r="Q94" s="295"/>
      <c r="R94" s="295"/>
      <c r="S94" s="295"/>
      <c r="T94" s="296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97" t="s">
        <v>174</v>
      </c>
      <c r="AU94" s="297" t="s">
        <v>84</v>
      </c>
      <c r="AV94" s="15" t="s">
        <v>182</v>
      </c>
      <c r="AW94" s="15" t="s">
        <v>36</v>
      </c>
      <c r="AX94" s="15" t="s">
        <v>75</v>
      </c>
      <c r="AY94" s="297" t="s">
        <v>165</v>
      </c>
    </row>
    <row r="95" spans="1:51" s="14" customFormat="1" ht="12">
      <c r="A95" s="14"/>
      <c r="B95" s="252"/>
      <c r="C95" s="253"/>
      <c r="D95" s="242" t="s">
        <v>174</v>
      </c>
      <c r="E95" s="254" t="s">
        <v>19</v>
      </c>
      <c r="F95" s="255" t="s">
        <v>178</v>
      </c>
      <c r="G95" s="253"/>
      <c r="H95" s="256">
        <v>145.83</v>
      </c>
      <c r="I95" s="257"/>
      <c r="J95" s="253"/>
      <c r="K95" s="253"/>
      <c r="L95" s="258"/>
      <c r="M95" s="259"/>
      <c r="N95" s="260"/>
      <c r="O95" s="260"/>
      <c r="P95" s="260"/>
      <c r="Q95" s="260"/>
      <c r="R95" s="260"/>
      <c r="S95" s="260"/>
      <c r="T95" s="26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2" t="s">
        <v>174</v>
      </c>
      <c r="AU95" s="262" t="s">
        <v>84</v>
      </c>
      <c r="AV95" s="14" t="s">
        <v>172</v>
      </c>
      <c r="AW95" s="14" t="s">
        <v>36</v>
      </c>
      <c r="AX95" s="14" t="s">
        <v>82</v>
      </c>
      <c r="AY95" s="262" t="s">
        <v>165</v>
      </c>
    </row>
    <row r="96" spans="1:63" s="12" customFormat="1" ht="22.8" customHeight="1">
      <c r="A96" s="12"/>
      <c r="B96" s="211"/>
      <c r="C96" s="212"/>
      <c r="D96" s="213" t="s">
        <v>74</v>
      </c>
      <c r="E96" s="225" t="s">
        <v>210</v>
      </c>
      <c r="F96" s="225" t="s">
        <v>1076</v>
      </c>
      <c r="G96" s="212"/>
      <c r="H96" s="212"/>
      <c r="I96" s="215"/>
      <c r="J96" s="226">
        <f>BK96</f>
        <v>0</v>
      </c>
      <c r="K96" s="212"/>
      <c r="L96" s="217"/>
      <c r="M96" s="218"/>
      <c r="N96" s="219"/>
      <c r="O96" s="219"/>
      <c r="P96" s="220">
        <f>SUM(P97:P105)</f>
        <v>0</v>
      </c>
      <c r="Q96" s="219"/>
      <c r="R96" s="220">
        <f>SUM(R97:R105)</f>
        <v>0</v>
      </c>
      <c r="S96" s="219"/>
      <c r="T96" s="221">
        <f>SUM(T97:T105)</f>
        <v>745.2316000000001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2" t="s">
        <v>82</v>
      </c>
      <c r="AT96" s="223" t="s">
        <v>74</v>
      </c>
      <c r="AU96" s="223" t="s">
        <v>82</v>
      </c>
      <c r="AY96" s="222" t="s">
        <v>165</v>
      </c>
      <c r="BK96" s="224">
        <f>SUM(BK97:BK105)</f>
        <v>0</v>
      </c>
    </row>
    <row r="97" spans="1:65" s="2" customFormat="1" ht="16.5" customHeight="1">
      <c r="A97" s="39"/>
      <c r="B97" s="40"/>
      <c r="C97" s="227" t="s">
        <v>172</v>
      </c>
      <c r="D97" s="227" t="s">
        <v>167</v>
      </c>
      <c r="E97" s="228" t="s">
        <v>1280</v>
      </c>
      <c r="F97" s="229" t="s">
        <v>1281</v>
      </c>
      <c r="G97" s="230" t="s">
        <v>170</v>
      </c>
      <c r="H97" s="231">
        <v>1354.512</v>
      </c>
      <c r="I97" s="232"/>
      <c r="J97" s="233">
        <f>ROUND(I97*H97,2)</f>
        <v>0</v>
      </c>
      <c r="K97" s="229" t="s">
        <v>171</v>
      </c>
      <c r="L97" s="45"/>
      <c r="M97" s="234" t="s">
        <v>19</v>
      </c>
      <c r="N97" s="235" t="s">
        <v>46</v>
      </c>
      <c r="O97" s="85"/>
      <c r="P97" s="236">
        <f>O97*H97</f>
        <v>0</v>
      </c>
      <c r="Q97" s="236">
        <v>0</v>
      </c>
      <c r="R97" s="236">
        <f>Q97*H97</f>
        <v>0</v>
      </c>
      <c r="S97" s="236">
        <v>0.55</v>
      </c>
      <c r="T97" s="237">
        <f>S97*H97</f>
        <v>744.9816000000001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8" t="s">
        <v>172</v>
      </c>
      <c r="AT97" s="238" t="s">
        <v>167</v>
      </c>
      <c r="AU97" s="238" t="s">
        <v>84</v>
      </c>
      <c r="AY97" s="18" t="s">
        <v>165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18" t="s">
        <v>82</v>
      </c>
      <c r="BK97" s="239">
        <f>ROUND(I97*H97,2)</f>
        <v>0</v>
      </c>
      <c r="BL97" s="18" t="s">
        <v>172</v>
      </c>
      <c r="BM97" s="238" t="s">
        <v>1282</v>
      </c>
    </row>
    <row r="98" spans="1:51" s="13" customFormat="1" ht="12">
      <c r="A98" s="13"/>
      <c r="B98" s="240"/>
      <c r="C98" s="241"/>
      <c r="D98" s="242" t="s">
        <v>174</v>
      </c>
      <c r="E98" s="243" t="s">
        <v>19</v>
      </c>
      <c r="F98" s="244" t="s">
        <v>1283</v>
      </c>
      <c r="G98" s="241"/>
      <c r="H98" s="245">
        <v>627.98</v>
      </c>
      <c r="I98" s="246"/>
      <c r="J98" s="241"/>
      <c r="K98" s="241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174</v>
      </c>
      <c r="AU98" s="251" t="s">
        <v>84</v>
      </c>
      <c r="AV98" s="13" t="s">
        <v>84</v>
      </c>
      <c r="AW98" s="13" t="s">
        <v>36</v>
      </c>
      <c r="AX98" s="13" t="s">
        <v>75</v>
      </c>
      <c r="AY98" s="251" t="s">
        <v>165</v>
      </c>
    </row>
    <row r="99" spans="1:51" s="13" customFormat="1" ht="12">
      <c r="A99" s="13"/>
      <c r="B99" s="240"/>
      <c r="C99" s="241"/>
      <c r="D99" s="242" t="s">
        <v>174</v>
      </c>
      <c r="E99" s="243" t="s">
        <v>19</v>
      </c>
      <c r="F99" s="244" t="s">
        <v>1284</v>
      </c>
      <c r="G99" s="241"/>
      <c r="H99" s="245">
        <v>487.132</v>
      </c>
      <c r="I99" s="246"/>
      <c r="J99" s="241"/>
      <c r="K99" s="241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174</v>
      </c>
      <c r="AU99" s="251" t="s">
        <v>84</v>
      </c>
      <c r="AV99" s="13" t="s">
        <v>84</v>
      </c>
      <c r="AW99" s="13" t="s">
        <v>36</v>
      </c>
      <c r="AX99" s="13" t="s">
        <v>75</v>
      </c>
      <c r="AY99" s="251" t="s">
        <v>165</v>
      </c>
    </row>
    <row r="100" spans="1:51" s="13" customFormat="1" ht="12">
      <c r="A100" s="13"/>
      <c r="B100" s="240"/>
      <c r="C100" s="241"/>
      <c r="D100" s="242" t="s">
        <v>174</v>
      </c>
      <c r="E100" s="243" t="s">
        <v>19</v>
      </c>
      <c r="F100" s="244" t="s">
        <v>1285</v>
      </c>
      <c r="G100" s="241"/>
      <c r="H100" s="245">
        <v>239.4</v>
      </c>
      <c r="I100" s="246"/>
      <c r="J100" s="241"/>
      <c r="K100" s="241"/>
      <c r="L100" s="247"/>
      <c r="M100" s="248"/>
      <c r="N100" s="249"/>
      <c r="O100" s="249"/>
      <c r="P100" s="249"/>
      <c r="Q100" s="249"/>
      <c r="R100" s="249"/>
      <c r="S100" s="249"/>
      <c r="T100" s="25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1" t="s">
        <v>174</v>
      </c>
      <c r="AU100" s="251" t="s">
        <v>84</v>
      </c>
      <c r="AV100" s="13" t="s">
        <v>84</v>
      </c>
      <c r="AW100" s="13" t="s">
        <v>36</v>
      </c>
      <c r="AX100" s="13" t="s">
        <v>75</v>
      </c>
      <c r="AY100" s="251" t="s">
        <v>165</v>
      </c>
    </row>
    <row r="101" spans="1:51" s="14" customFormat="1" ht="12">
      <c r="A101" s="14"/>
      <c r="B101" s="252"/>
      <c r="C101" s="253"/>
      <c r="D101" s="242" t="s">
        <v>174</v>
      </c>
      <c r="E101" s="254" t="s">
        <v>19</v>
      </c>
      <c r="F101" s="255" t="s">
        <v>178</v>
      </c>
      <c r="G101" s="253"/>
      <c r="H101" s="256">
        <v>1354.512</v>
      </c>
      <c r="I101" s="257"/>
      <c r="J101" s="253"/>
      <c r="K101" s="253"/>
      <c r="L101" s="258"/>
      <c r="M101" s="259"/>
      <c r="N101" s="260"/>
      <c r="O101" s="260"/>
      <c r="P101" s="260"/>
      <c r="Q101" s="260"/>
      <c r="R101" s="260"/>
      <c r="S101" s="260"/>
      <c r="T101" s="26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2" t="s">
        <v>174</v>
      </c>
      <c r="AU101" s="262" t="s">
        <v>84</v>
      </c>
      <c r="AV101" s="14" t="s">
        <v>172</v>
      </c>
      <c r="AW101" s="14" t="s">
        <v>36</v>
      </c>
      <c r="AX101" s="14" t="s">
        <v>82</v>
      </c>
      <c r="AY101" s="262" t="s">
        <v>165</v>
      </c>
    </row>
    <row r="102" spans="1:65" s="2" customFormat="1" ht="16.5" customHeight="1">
      <c r="A102" s="39"/>
      <c r="B102" s="40"/>
      <c r="C102" s="227" t="s">
        <v>190</v>
      </c>
      <c r="D102" s="227" t="s">
        <v>167</v>
      </c>
      <c r="E102" s="228" t="s">
        <v>1286</v>
      </c>
      <c r="F102" s="229" t="s">
        <v>1287</v>
      </c>
      <c r="G102" s="230" t="s">
        <v>929</v>
      </c>
      <c r="H102" s="231">
        <v>1</v>
      </c>
      <c r="I102" s="232"/>
      <c r="J102" s="233">
        <f>ROUND(I102*H102,2)</f>
        <v>0</v>
      </c>
      <c r="K102" s="229" t="s">
        <v>19</v>
      </c>
      <c r="L102" s="45"/>
      <c r="M102" s="234" t="s">
        <v>19</v>
      </c>
      <c r="N102" s="235" t="s">
        <v>46</v>
      </c>
      <c r="O102" s="85"/>
      <c r="P102" s="236">
        <f>O102*H102</f>
        <v>0</v>
      </c>
      <c r="Q102" s="236">
        <v>0</v>
      </c>
      <c r="R102" s="236">
        <f>Q102*H102</f>
        <v>0</v>
      </c>
      <c r="S102" s="236">
        <v>0.08</v>
      </c>
      <c r="T102" s="237">
        <f>S102*H102</f>
        <v>0.08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8" t="s">
        <v>172</v>
      </c>
      <c r="AT102" s="238" t="s">
        <v>167</v>
      </c>
      <c r="AU102" s="238" t="s">
        <v>84</v>
      </c>
      <c r="AY102" s="18" t="s">
        <v>165</v>
      </c>
      <c r="BE102" s="239">
        <f>IF(N102="základní",J102,0)</f>
        <v>0</v>
      </c>
      <c r="BF102" s="239">
        <f>IF(N102="snížená",J102,0)</f>
        <v>0</v>
      </c>
      <c r="BG102" s="239">
        <f>IF(N102="zákl. přenesená",J102,0)</f>
        <v>0</v>
      </c>
      <c r="BH102" s="239">
        <f>IF(N102="sníž. přenesená",J102,0)</f>
        <v>0</v>
      </c>
      <c r="BI102" s="239">
        <f>IF(N102="nulová",J102,0)</f>
        <v>0</v>
      </c>
      <c r="BJ102" s="18" t="s">
        <v>82</v>
      </c>
      <c r="BK102" s="239">
        <f>ROUND(I102*H102,2)</f>
        <v>0</v>
      </c>
      <c r="BL102" s="18" t="s">
        <v>172</v>
      </c>
      <c r="BM102" s="238" t="s">
        <v>1288</v>
      </c>
    </row>
    <row r="103" spans="1:47" s="2" customFormat="1" ht="12">
      <c r="A103" s="39"/>
      <c r="B103" s="40"/>
      <c r="C103" s="41"/>
      <c r="D103" s="242" t="s">
        <v>897</v>
      </c>
      <c r="E103" s="41"/>
      <c r="F103" s="263" t="s">
        <v>1289</v>
      </c>
      <c r="G103" s="41"/>
      <c r="H103" s="41"/>
      <c r="I103" s="147"/>
      <c r="J103" s="41"/>
      <c r="K103" s="41"/>
      <c r="L103" s="45"/>
      <c r="M103" s="264"/>
      <c r="N103" s="26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897</v>
      </c>
      <c r="AU103" s="18" t="s">
        <v>84</v>
      </c>
    </row>
    <row r="104" spans="1:65" s="2" customFormat="1" ht="16.5" customHeight="1">
      <c r="A104" s="39"/>
      <c r="B104" s="40"/>
      <c r="C104" s="227" t="s">
        <v>194</v>
      </c>
      <c r="D104" s="227" t="s">
        <v>167</v>
      </c>
      <c r="E104" s="228" t="s">
        <v>1290</v>
      </c>
      <c r="F104" s="229" t="s">
        <v>1291</v>
      </c>
      <c r="G104" s="230" t="s">
        <v>929</v>
      </c>
      <c r="H104" s="231">
        <v>1</v>
      </c>
      <c r="I104" s="232"/>
      <c r="J104" s="233">
        <f>ROUND(I104*H104,2)</f>
        <v>0</v>
      </c>
      <c r="K104" s="229" t="s">
        <v>19</v>
      </c>
      <c r="L104" s="45"/>
      <c r="M104" s="234" t="s">
        <v>19</v>
      </c>
      <c r="N104" s="235" t="s">
        <v>46</v>
      </c>
      <c r="O104" s="85"/>
      <c r="P104" s="236">
        <f>O104*H104</f>
        <v>0</v>
      </c>
      <c r="Q104" s="236">
        <v>0</v>
      </c>
      <c r="R104" s="236">
        <f>Q104*H104</f>
        <v>0</v>
      </c>
      <c r="S104" s="236">
        <v>0.04</v>
      </c>
      <c r="T104" s="237">
        <f>S104*H104</f>
        <v>0.04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8" t="s">
        <v>172</v>
      </c>
      <c r="AT104" s="238" t="s">
        <v>167</v>
      </c>
      <c r="AU104" s="238" t="s">
        <v>84</v>
      </c>
      <c r="AY104" s="18" t="s">
        <v>165</v>
      </c>
      <c r="BE104" s="239">
        <f>IF(N104="základní",J104,0)</f>
        <v>0</v>
      </c>
      <c r="BF104" s="239">
        <f>IF(N104="snížená",J104,0)</f>
        <v>0</v>
      </c>
      <c r="BG104" s="239">
        <f>IF(N104="zákl. přenesená",J104,0)</f>
        <v>0</v>
      </c>
      <c r="BH104" s="239">
        <f>IF(N104="sníž. přenesená",J104,0)</f>
        <v>0</v>
      </c>
      <c r="BI104" s="239">
        <f>IF(N104="nulová",J104,0)</f>
        <v>0</v>
      </c>
      <c r="BJ104" s="18" t="s">
        <v>82</v>
      </c>
      <c r="BK104" s="239">
        <f>ROUND(I104*H104,2)</f>
        <v>0</v>
      </c>
      <c r="BL104" s="18" t="s">
        <v>172</v>
      </c>
      <c r="BM104" s="238" t="s">
        <v>1292</v>
      </c>
    </row>
    <row r="105" spans="1:65" s="2" customFormat="1" ht="16.5" customHeight="1">
      <c r="A105" s="39"/>
      <c r="B105" s="40"/>
      <c r="C105" s="227" t="s">
        <v>198</v>
      </c>
      <c r="D105" s="227" t="s">
        <v>167</v>
      </c>
      <c r="E105" s="228" t="s">
        <v>1293</v>
      </c>
      <c r="F105" s="229" t="s">
        <v>1294</v>
      </c>
      <c r="G105" s="230" t="s">
        <v>929</v>
      </c>
      <c r="H105" s="231">
        <v>1</v>
      </c>
      <c r="I105" s="232"/>
      <c r="J105" s="233">
        <f>ROUND(I105*H105,2)</f>
        <v>0</v>
      </c>
      <c r="K105" s="229" t="s">
        <v>19</v>
      </c>
      <c r="L105" s="45"/>
      <c r="M105" s="234" t="s">
        <v>19</v>
      </c>
      <c r="N105" s="235" t="s">
        <v>46</v>
      </c>
      <c r="O105" s="85"/>
      <c r="P105" s="236">
        <f>O105*H105</f>
        <v>0</v>
      </c>
      <c r="Q105" s="236">
        <v>0</v>
      </c>
      <c r="R105" s="236">
        <f>Q105*H105</f>
        <v>0</v>
      </c>
      <c r="S105" s="236">
        <v>0.13</v>
      </c>
      <c r="T105" s="237">
        <f>S105*H105</f>
        <v>0.13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8" t="s">
        <v>172</v>
      </c>
      <c r="AT105" s="238" t="s">
        <v>167</v>
      </c>
      <c r="AU105" s="238" t="s">
        <v>84</v>
      </c>
      <c r="AY105" s="18" t="s">
        <v>165</v>
      </c>
      <c r="BE105" s="239">
        <f>IF(N105="základní",J105,0)</f>
        <v>0</v>
      </c>
      <c r="BF105" s="239">
        <f>IF(N105="snížená",J105,0)</f>
        <v>0</v>
      </c>
      <c r="BG105" s="239">
        <f>IF(N105="zákl. přenesená",J105,0)</f>
        <v>0</v>
      </c>
      <c r="BH105" s="239">
        <f>IF(N105="sníž. přenesená",J105,0)</f>
        <v>0</v>
      </c>
      <c r="BI105" s="239">
        <f>IF(N105="nulová",J105,0)</f>
        <v>0</v>
      </c>
      <c r="BJ105" s="18" t="s">
        <v>82</v>
      </c>
      <c r="BK105" s="239">
        <f>ROUND(I105*H105,2)</f>
        <v>0</v>
      </c>
      <c r="BL105" s="18" t="s">
        <v>172</v>
      </c>
      <c r="BM105" s="238" t="s">
        <v>1295</v>
      </c>
    </row>
    <row r="106" spans="1:63" s="12" customFormat="1" ht="22.8" customHeight="1">
      <c r="A106" s="12"/>
      <c r="B106" s="211"/>
      <c r="C106" s="212"/>
      <c r="D106" s="213" t="s">
        <v>74</v>
      </c>
      <c r="E106" s="225" t="s">
        <v>447</v>
      </c>
      <c r="F106" s="225" t="s">
        <v>1099</v>
      </c>
      <c r="G106" s="212"/>
      <c r="H106" s="212"/>
      <c r="I106" s="215"/>
      <c r="J106" s="226">
        <f>BK106</f>
        <v>0</v>
      </c>
      <c r="K106" s="212"/>
      <c r="L106" s="217"/>
      <c r="M106" s="218"/>
      <c r="N106" s="219"/>
      <c r="O106" s="219"/>
      <c r="P106" s="220">
        <f>SUM(P107:P163)</f>
        <v>0</v>
      </c>
      <c r="Q106" s="219"/>
      <c r="R106" s="220">
        <f>SUM(R107:R163)</f>
        <v>0</v>
      </c>
      <c r="S106" s="219"/>
      <c r="T106" s="221">
        <f>SUM(T107:T163)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22" t="s">
        <v>82</v>
      </c>
      <c r="AT106" s="223" t="s">
        <v>74</v>
      </c>
      <c r="AU106" s="223" t="s">
        <v>82</v>
      </c>
      <c r="AY106" s="222" t="s">
        <v>165</v>
      </c>
      <c r="BK106" s="224">
        <f>SUM(BK107:BK163)</f>
        <v>0</v>
      </c>
    </row>
    <row r="107" spans="1:65" s="2" customFormat="1" ht="16.5" customHeight="1">
      <c r="A107" s="39"/>
      <c r="B107" s="40"/>
      <c r="C107" s="227" t="s">
        <v>205</v>
      </c>
      <c r="D107" s="227" t="s">
        <v>167</v>
      </c>
      <c r="E107" s="228" t="s">
        <v>1296</v>
      </c>
      <c r="F107" s="229" t="s">
        <v>1297</v>
      </c>
      <c r="G107" s="230" t="s">
        <v>213</v>
      </c>
      <c r="H107" s="231">
        <v>863.48</v>
      </c>
      <c r="I107" s="232"/>
      <c r="J107" s="233">
        <f>ROUND(I107*H107,2)</f>
        <v>0</v>
      </c>
      <c r="K107" s="229" t="s">
        <v>171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</v>
      </c>
      <c r="R107" s="236">
        <f>Q107*H107</f>
        <v>0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172</v>
      </c>
      <c r="AT107" s="238" t="s">
        <v>167</v>
      </c>
      <c r="AU107" s="238" t="s">
        <v>84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172</v>
      </c>
      <c r="BM107" s="238" t="s">
        <v>1298</v>
      </c>
    </row>
    <row r="108" spans="1:65" s="2" customFormat="1" ht="16.5" customHeight="1">
      <c r="A108" s="39"/>
      <c r="B108" s="40"/>
      <c r="C108" s="227" t="s">
        <v>210</v>
      </c>
      <c r="D108" s="227" t="s">
        <v>167</v>
      </c>
      <c r="E108" s="228" t="s">
        <v>1299</v>
      </c>
      <c r="F108" s="229" t="s">
        <v>1300</v>
      </c>
      <c r="G108" s="230" t="s">
        <v>213</v>
      </c>
      <c r="H108" s="231">
        <v>10361.76</v>
      </c>
      <c r="I108" s="232"/>
      <c r="J108" s="233">
        <f>ROUND(I108*H108,2)</f>
        <v>0</v>
      </c>
      <c r="K108" s="229" t="s">
        <v>171</v>
      </c>
      <c r="L108" s="45"/>
      <c r="M108" s="234" t="s">
        <v>19</v>
      </c>
      <c r="N108" s="235" t="s">
        <v>46</v>
      </c>
      <c r="O108" s="85"/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8" t="s">
        <v>172</v>
      </c>
      <c r="AT108" s="238" t="s">
        <v>167</v>
      </c>
      <c r="AU108" s="238" t="s">
        <v>84</v>
      </c>
      <c r="AY108" s="18" t="s">
        <v>165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8" t="s">
        <v>82</v>
      </c>
      <c r="BK108" s="239">
        <f>ROUND(I108*H108,2)</f>
        <v>0</v>
      </c>
      <c r="BL108" s="18" t="s">
        <v>172</v>
      </c>
      <c r="BM108" s="238" t="s">
        <v>1301</v>
      </c>
    </row>
    <row r="109" spans="1:51" s="13" customFormat="1" ht="12">
      <c r="A109" s="13"/>
      <c r="B109" s="240"/>
      <c r="C109" s="241"/>
      <c r="D109" s="242" t="s">
        <v>174</v>
      </c>
      <c r="E109" s="243" t="s">
        <v>19</v>
      </c>
      <c r="F109" s="244" t="s">
        <v>1302</v>
      </c>
      <c r="G109" s="241"/>
      <c r="H109" s="245">
        <v>10361.76</v>
      </c>
      <c r="I109" s="246"/>
      <c r="J109" s="241"/>
      <c r="K109" s="241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174</v>
      </c>
      <c r="AU109" s="251" t="s">
        <v>84</v>
      </c>
      <c r="AV109" s="13" t="s">
        <v>84</v>
      </c>
      <c r="AW109" s="13" t="s">
        <v>36</v>
      </c>
      <c r="AX109" s="13" t="s">
        <v>82</v>
      </c>
      <c r="AY109" s="251" t="s">
        <v>165</v>
      </c>
    </row>
    <row r="110" spans="1:65" s="2" customFormat="1" ht="16.5" customHeight="1">
      <c r="A110" s="39"/>
      <c r="B110" s="40"/>
      <c r="C110" s="227" t="s">
        <v>217</v>
      </c>
      <c r="D110" s="227" t="s">
        <v>167</v>
      </c>
      <c r="E110" s="228" t="s">
        <v>454</v>
      </c>
      <c r="F110" s="229" t="s">
        <v>455</v>
      </c>
      <c r="G110" s="230" t="s">
        <v>213</v>
      </c>
      <c r="H110" s="231">
        <v>384.876</v>
      </c>
      <c r="I110" s="232"/>
      <c r="J110" s="233">
        <f>ROUND(I110*H110,2)</f>
        <v>0</v>
      </c>
      <c r="K110" s="229" t="s">
        <v>171</v>
      </c>
      <c r="L110" s="45"/>
      <c r="M110" s="234" t="s">
        <v>19</v>
      </c>
      <c r="N110" s="235" t="s">
        <v>46</v>
      </c>
      <c r="O110" s="85"/>
      <c r="P110" s="236">
        <f>O110*H110</f>
        <v>0</v>
      </c>
      <c r="Q110" s="236">
        <v>0</v>
      </c>
      <c r="R110" s="236">
        <f>Q110*H110</f>
        <v>0</v>
      </c>
      <c r="S110" s="236">
        <v>0</v>
      </c>
      <c r="T110" s="23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8" t="s">
        <v>172</v>
      </c>
      <c r="AT110" s="238" t="s">
        <v>167</v>
      </c>
      <c r="AU110" s="238" t="s">
        <v>84</v>
      </c>
      <c r="AY110" s="18" t="s">
        <v>165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18" t="s">
        <v>82</v>
      </c>
      <c r="BK110" s="239">
        <f>ROUND(I110*H110,2)</f>
        <v>0</v>
      </c>
      <c r="BL110" s="18" t="s">
        <v>172</v>
      </c>
      <c r="BM110" s="238" t="s">
        <v>1303</v>
      </c>
    </row>
    <row r="111" spans="1:51" s="13" customFormat="1" ht="12">
      <c r="A111" s="13"/>
      <c r="B111" s="240"/>
      <c r="C111" s="241"/>
      <c r="D111" s="242" t="s">
        <v>174</v>
      </c>
      <c r="E111" s="243" t="s">
        <v>19</v>
      </c>
      <c r="F111" s="244" t="s">
        <v>1304</v>
      </c>
      <c r="G111" s="241"/>
      <c r="H111" s="245">
        <v>135.7</v>
      </c>
      <c r="I111" s="246"/>
      <c r="J111" s="241"/>
      <c r="K111" s="241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174</v>
      </c>
      <c r="AU111" s="251" t="s">
        <v>84</v>
      </c>
      <c r="AV111" s="13" t="s">
        <v>84</v>
      </c>
      <c r="AW111" s="13" t="s">
        <v>36</v>
      </c>
      <c r="AX111" s="13" t="s">
        <v>75</v>
      </c>
      <c r="AY111" s="251" t="s">
        <v>165</v>
      </c>
    </row>
    <row r="112" spans="1:51" s="13" customFormat="1" ht="12">
      <c r="A112" s="13"/>
      <c r="B112" s="240"/>
      <c r="C112" s="241"/>
      <c r="D112" s="242" t="s">
        <v>174</v>
      </c>
      <c r="E112" s="243" t="s">
        <v>19</v>
      </c>
      <c r="F112" s="244" t="s">
        <v>1277</v>
      </c>
      <c r="G112" s="241"/>
      <c r="H112" s="245">
        <v>6.63</v>
      </c>
      <c r="I112" s="246"/>
      <c r="J112" s="241"/>
      <c r="K112" s="241"/>
      <c r="L112" s="247"/>
      <c r="M112" s="248"/>
      <c r="N112" s="249"/>
      <c r="O112" s="249"/>
      <c r="P112" s="249"/>
      <c r="Q112" s="249"/>
      <c r="R112" s="249"/>
      <c r="S112" s="249"/>
      <c r="T112" s="25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1" t="s">
        <v>174</v>
      </c>
      <c r="AU112" s="251" t="s">
        <v>84</v>
      </c>
      <c r="AV112" s="13" t="s">
        <v>84</v>
      </c>
      <c r="AW112" s="13" t="s">
        <v>36</v>
      </c>
      <c r="AX112" s="13" t="s">
        <v>75</v>
      </c>
      <c r="AY112" s="251" t="s">
        <v>165</v>
      </c>
    </row>
    <row r="113" spans="1:51" s="13" customFormat="1" ht="12">
      <c r="A113" s="13"/>
      <c r="B113" s="240"/>
      <c r="C113" s="241"/>
      <c r="D113" s="242" t="s">
        <v>174</v>
      </c>
      <c r="E113" s="243" t="s">
        <v>19</v>
      </c>
      <c r="F113" s="244" t="s">
        <v>1305</v>
      </c>
      <c r="G113" s="241"/>
      <c r="H113" s="245">
        <v>95.6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174</v>
      </c>
      <c r="AU113" s="251" t="s">
        <v>84</v>
      </c>
      <c r="AV113" s="13" t="s">
        <v>84</v>
      </c>
      <c r="AW113" s="13" t="s">
        <v>36</v>
      </c>
      <c r="AX113" s="13" t="s">
        <v>75</v>
      </c>
      <c r="AY113" s="251" t="s">
        <v>165</v>
      </c>
    </row>
    <row r="114" spans="1:51" s="13" customFormat="1" ht="12">
      <c r="A114" s="13"/>
      <c r="B114" s="240"/>
      <c r="C114" s="241"/>
      <c r="D114" s="242" t="s">
        <v>174</v>
      </c>
      <c r="E114" s="243" t="s">
        <v>19</v>
      </c>
      <c r="F114" s="244" t="s">
        <v>1306</v>
      </c>
      <c r="G114" s="241"/>
      <c r="H114" s="245">
        <v>82.8</v>
      </c>
      <c r="I114" s="246"/>
      <c r="J114" s="241"/>
      <c r="K114" s="241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174</v>
      </c>
      <c r="AU114" s="251" t="s">
        <v>84</v>
      </c>
      <c r="AV114" s="13" t="s">
        <v>84</v>
      </c>
      <c r="AW114" s="13" t="s">
        <v>36</v>
      </c>
      <c r="AX114" s="13" t="s">
        <v>75</v>
      </c>
      <c r="AY114" s="251" t="s">
        <v>165</v>
      </c>
    </row>
    <row r="115" spans="1:51" s="15" customFormat="1" ht="12">
      <c r="A115" s="15"/>
      <c r="B115" s="287"/>
      <c r="C115" s="288"/>
      <c r="D115" s="242" t="s">
        <v>174</v>
      </c>
      <c r="E115" s="289" t="s">
        <v>19</v>
      </c>
      <c r="F115" s="290" t="s">
        <v>1220</v>
      </c>
      <c r="G115" s="288"/>
      <c r="H115" s="291">
        <v>320.73</v>
      </c>
      <c r="I115" s="292"/>
      <c r="J115" s="288"/>
      <c r="K115" s="288"/>
      <c r="L115" s="293"/>
      <c r="M115" s="294"/>
      <c r="N115" s="295"/>
      <c r="O115" s="295"/>
      <c r="P115" s="295"/>
      <c r="Q115" s="295"/>
      <c r="R115" s="295"/>
      <c r="S115" s="295"/>
      <c r="T115" s="29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97" t="s">
        <v>174</v>
      </c>
      <c r="AU115" s="297" t="s">
        <v>84</v>
      </c>
      <c r="AV115" s="15" t="s">
        <v>182</v>
      </c>
      <c r="AW115" s="15" t="s">
        <v>36</v>
      </c>
      <c r="AX115" s="15" t="s">
        <v>75</v>
      </c>
      <c r="AY115" s="297" t="s">
        <v>165</v>
      </c>
    </row>
    <row r="116" spans="1:51" s="13" customFormat="1" ht="12">
      <c r="A116" s="13"/>
      <c r="B116" s="240"/>
      <c r="C116" s="241"/>
      <c r="D116" s="242" t="s">
        <v>174</v>
      </c>
      <c r="E116" s="243" t="s">
        <v>19</v>
      </c>
      <c r="F116" s="244" t="s">
        <v>1307</v>
      </c>
      <c r="G116" s="241"/>
      <c r="H116" s="245">
        <v>64.146</v>
      </c>
      <c r="I116" s="246"/>
      <c r="J116" s="241"/>
      <c r="K116" s="241"/>
      <c r="L116" s="247"/>
      <c r="M116" s="248"/>
      <c r="N116" s="249"/>
      <c r="O116" s="249"/>
      <c r="P116" s="249"/>
      <c r="Q116" s="249"/>
      <c r="R116" s="249"/>
      <c r="S116" s="249"/>
      <c r="T116" s="25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174</v>
      </c>
      <c r="AU116" s="251" t="s">
        <v>84</v>
      </c>
      <c r="AV116" s="13" t="s">
        <v>84</v>
      </c>
      <c r="AW116" s="13" t="s">
        <v>36</v>
      </c>
      <c r="AX116" s="13" t="s">
        <v>75</v>
      </c>
      <c r="AY116" s="251" t="s">
        <v>165</v>
      </c>
    </row>
    <row r="117" spans="1:51" s="14" customFormat="1" ht="12">
      <c r="A117" s="14"/>
      <c r="B117" s="252"/>
      <c r="C117" s="253"/>
      <c r="D117" s="242" t="s">
        <v>174</v>
      </c>
      <c r="E117" s="254" t="s">
        <v>19</v>
      </c>
      <c r="F117" s="255" t="s">
        <v>178</v>
      </c>
      <c r="G117" s="253"/>
      <c r="H117" s="256">
        <v>384.876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2" t="s">
        <v>174</v>
      </c>
      <c r="AU117" s="262" t="s">
        <v>84</v>
      </c>
      <c r="AV117" s="14" t="s">
        <v>172</v>
      </c>
      <c r="AW117" s="14" t="s">
        <v>36</v>
      </c>
      <c r="AX117" s="14" t="s">
        <v>82</v>
      </c>
      <c r="AY117" s="262" t="s">
        <v>165</v>
      </c>
    </row>
    <row r="118" spans="1:65" s="2" customFormat="1" ht="16.5" customHeight="1">
      <c r="A118" s="39"/>
      <c r="B118" s="40"/>
      <c r="C118" s="227" t="s">
        <v>223</v>
      </c>
      <c r="D118" s="227" t="s">
        <v>167</v>
      </c>
      <c r="E118" s="228" t="s">
        <v>1256</v>
      </c>
      <c r="F118" s="229" t="s">
        <v>1257</v>
      </c>
      <c r="G118" s="230" t="s">
        <v>213</v>
      </c>
      <c r="H118" s="231">
        <v>191.225</v>
      </c>
      <c r="I118" s="232"/>
      <c r="J118" s="233">
        <f>ROUND(I118*H118,2)</f>
        <v>0</v>
      </c>
      <c r="K118" s="229" t="s">
        <v>171</v>
      </c>
      <c r="L118" s="45"/>
      <c r="M118" s="234" t="s">
        <v>19</v>
      </c>
      <c r="N118" s="235" t="s">
        <v>46</v>
      </c>
      <c r="O118" s="85"/>
      <c r="P118" s="236">
        <f>O118*H118</f>
        <v>0</v>
      </c>
      <c r="Q118" s="236">
        <v>0</v>
      </c>
      <c r="R118" s="236">
        <f>Q118*H118</f>
        <v>0</v>
      </c>
      <c r="S118" s="236">
        <v>0</v>
      </c>
      <c r="T118" s="23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8" t="s">
        <v>172</v>
      </c>
      <c r="AT118" s="238" t="s">
        <v>167</v>
      </c>
      <c r="AU118" s="238" t="s">
        <v>84</v>
      </c>
      <c r="AY118" s="18" t="s">
        <v>165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8" t="s">
        <v>82</v>
      </c>
      <c r="BK118" s="239">
        <f>ROUND(I118*H118,2)</f>
        <v>0</v>
      </c>
      <c r="BL118" s="18" t="s">
        <v>172</v>
      </c>
      <c r="BM118" s="238" t="s">
        <v>1308</v>
      </c>
    </row>
    <row r="119" spans="1:51" s="13" customFormat="1" ht="12">
      <c r="A119" s="13"/>
      <c r="B119" s="240"/>
      <c r="C119" s="241"/>
      <c r="D119" s="242" t="s">
        <v>174</v>
      </c>
      <c r="E119" s="243" t="s">
        <v>19</v>
      </c>
      <c r="F119" s="244" t="s">
        <v>1309</v>
      </c>
      <c r="G119" s="241"/>
      <c r="H119" s="245">
        <v>55.728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174</v>
      </c>
      <c r="AU119" s="251" t="s">
        <v>84</v>
      </c>
      <c r="AV119" s="13" t="s">
        <v>84</v>
      </c>
      <c r="AW119" s="13" t="s">
        <v>36</v>
      </c>
      <c r="AX119" s="13" t="s">
        <v>75</v>
      </c>
      <c r="AY119" s="251" t="s">
        <v>165</v>
      </c>
    </row>
    <row r="120" spans="1:51" s="13" customFormat="1" ht="12">
      <c r="A120" s="13"/>
      <c r="B120" s="240"/>
      <c r="C120" s="241"/>
      <c r="D120" s="242" t="s">
        <v>174</v>
      </c>
      <c r="E120" s="243" t="s">
        <v>19</v>
      </c>
      <c r="F120" s="244" t="s">
        <v>1310</v>
      </c>
      <c r="G120" s="241"/>
      <c r="H120" s="245">
        <v>3.379</v>
      </c>
      <c r="I120" s="246"/>
      <c r="J120" s="241"/>
      <c r="K120" s="241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174</v>
      </c>
      <c r="AU120" s="251" t="s">
        <v>84</v>
      </c>
      <c r="AV120" s="13" t="s">
        <v>84</v>
      </c>
      <c r="AW120" s="13" t="s">
        <v>36</v>
      </c>
      <c r="AX120" s="13" t="s">
        <v>75</v>
      </c>
      <c r="AY120" s="251" t="s">
        <v>165</v>
      </c>
    </row>
    <row r="121" spans="1:51" s="13" customFormat="1" ht="12">
      <c r="A121" s="13"/>
      <c r="B121" s="240"/>
      <c r="C121" s="241"/>
      <c r="D121" s="242" t="s">
        <v>174</v>
      </c>
      <c r="E121" s="243" t="s">
        <v>19</v>
      </c>
      <c r="F121" s="244" t="s">
        <v>1311</v>
      </c>
      <c r="G121" s="241"/>
      <c r="H121" s="245">
        <v>25.853</v>
      </c>
      <c r="I121" s="246"/>
      <c r="J121" s="241"/>
      <c r="K121" s="241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174</v>
      </c>
      <c r="AU121" s="251" t="s">
        <v>84</v>
      </c>
      <c r="AV121" s="13" t="s">
        <v>84</v>
      </c>
      <c r="AW121" s="13" t="s">
        <v>36</v>
      </c>
      <c r="AX121" s="13" t="s">
        <v>75</v>
      </c>
      <c r="AY121" s="251" t="s">
        <v>165</v>
      </c>
    </row>
    <row r="122" spans="1:51" s="13" customFormat="1" ht="12">
      <c r="A122" s="13"/>
      <c r="B122" s="240"/>
      <c r="C122" s="241"/>
      <c r="D122" s="242" t="s">
        <v>174</v>
      </c>
      <c r="E122" s="243" t="s">
        <v>19</v>
      </c>
      <c r="F122" s="244" t="s">
        <v>1312</v>
      </c>
      <c r="G122" s="241"/>
      <c r="H122" s="245">
        <v>15.84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174</v>
      </c>
      <c r="AU122" s="251" t="s">
        <v>84</v>
      </c>
      <c r="AV122" s="13" t="s">
        <v>84</v>
      </c>
      <c r="AW122" s="13" t="s">
        <v>36</v>
      </c>
      <c r="AX122" s="13" t="s">
        <v>75</v>
      </c>
      <c r="AY122" s="251" t="s">
        <v>165</v>
      </c>
    </row>
    <row r="123" spans="1:51" s="15" customFormat="1" ht="12">
      <c r="A123" s="15"/>
      <c r="B123" s="287"/>
      <c r="C123" s="288"/>
      <c r="D123" s="242" t="s">
        <v>174</v>
      </c>
      <c r="E123" s="289" t="s">
        <v>19</v>
      </c>
      <c r="F123" s="290" t="s">
        <v>1220</v>
      </c>
      <c r="G123" s="288"/>
      <c r="H123" s="291">
        <v>100.8</v>
      </c>
      <c r="I123" s="292"/>
      <c r="J123" s="288"/>
      <c r="K123" s="288"/>
      <c r="L123" s="293"/>
      <c r="M123" s="294"/>
      <c r="N123" s="295"/>
      <c r="O123" s="295"/>
      <c r="P123" s="295"/>
      <c r="Q123" s="295"/>
      <c r="R123" s="295"/>
      <c r="S123" s="295"/>
      <c r="T123" s="29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97" t="s">
        <v>174</v>
      </c>
      <c r="AU123" s="297" t="s">
        <v>84</v>
      </c>
      <c r="AV123" s="15" t="s">
        <v>182</v>
      </c>
      <c r="AW123" s="15" t="s">
        <v>36</v>
      </c>
      <c r="AX123" s="15" t="s">
        <v>75</v>
      </c>
      <c r="AY123" s="297" t="s">
        <v>165</v>
      </c>
    </row>
    <row r="124" spans="1:51" s="13" customFormat="1" ht="12">
      <c r="A124" s="13"/>
      <c r="B124" s="240"/>
      <c r="C124" s="241"/>
      <c r="D124" s="242" t="s">
        <v>174</v>
      </c>
      <c r="E124" s="243" t="s">
        <v>19</v>
      </c>
      <c r="F124" s="244" t="s">
        <v>1313</v>
      </c>
      <c r="G124" s="241"/>
      <c r="H124" s="245">
        <v>18.576</v>
      </c>
      <c r="I124" s="246"/>
      <c r="J124" s="241"/>
      <c r="K124" s="241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174</v>
      </c>
      <c r="AU124" s="251" t="s">
        <v>84</v>
      </c>
      <c r="AV124" s="13" t="s">
        <v>84</v>
      </c>
      <c r="AW124" s="13" t="s">
        <v>36</v>
      </c>
      <c r="AX124" s="13" t="s">
        <v>75</v>
      </c>
      <c r="AY124" s="251" t="s">
        <v>165</v>
      </c>
    </row>
    <row r="125" spans="1:51" s="13" customFormat="1" ht="12">
      <c r="A125" s="13"/>
      <c r="B125" s="240"/>
      <c r="C125" s="241"/>
      <c r="D125" s="242" t="s">
        <v>174</v>
      </c>
      <c r="E125" s="243" t="s">
        <v>19</v>
      </c>
      <c r="F125" s="244" t="s">
        <v>1314</v>
      </c>
      <c r="G125" s="241"/>
      <c r="H125" s="245">
        <v>17.01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174</v>
      </c>
      <c r="AU125" s="251" t="s">
        <v>84</v>
      </c>
      <c r="AV125" s="13" t="s">
        <v>84</v>
      </c>
      <c r="AW125" s="13" t="s">
        <v>36</v>
      </c>
      <c r="AX125" s="13" t="s">
        <v>75</v>
      </c>
      <c r="AY125" s="251" t="s">
        <v>165</v>
      </c>
    </row>
    <row r="126" spans="1:51" s="13" customFormat="1" ht="12">
      <c r="A126" s="13"/>
      <c r="B126" s="240"/>
      <c r="C126" s="241"/>
      <c r="D126" s="242" t="s">
        <v>174</v>
      </c>
      <c r="E126" s="243" t="s">
        <v>19</v>
      </c>
      <c r="F126" s="244" t="s">
        <v>1315</v>
      </c>
      <c r="G126" s="241"/>
      <c r="H126" s="245">
        <v>13.086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174</v>
      </c>
      <c r="AU126" s="251" t="s">
        <v>84</v>
      </c>
      <c r="AV126" s="13" t="s">
        <v>84</v>
      </c>
      <c r="AW126" s="13" t="s">
        <v>36</v>
      </c>
      <c r="AX126" s="13" t="s">
        <v>75</v>
      </c>
      <c r="AY126" s="251" t="s">
        <v>165</v>
      </c>
    </row>
    <row r="127" spans="1:51" s="13" customFormat="1" ht="12">
      <c r="A127" s="13"/>
      <c r="B127" s="240"/>
      <c r="C127" s="241"/>
      <c r="D127" s="242" t="s">
        <v>174</v>
      </c>
      <c r="E127" s="243" t="s">
        <v>19</v>
      </c>
      <c r="F127" s="244" t="s">
        <v>1316</v>
      </c>
      <c r="G127" s="241"/>
      <c r="H127" s="245">
        <v>9.882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174</v>
      </c>
      <c r="AU127" s="251" t="s">
        <v>84</v>
      </c>
      <c r="AV127" s="13" t="s">
        <v>84</v>
      </c>
      <c r="AW127" s="13" t="s">
        <v>36</v>
      </c>
      <c r="AX127" s="13" t="s">
        <v>75</v>
      </c>
      <c r="AY127" s="251" t="s">
        <v>165</v>
      </c>
    </row>
    <row r="128" spans="1:51" s="15" customFormat="1" ht="12">
      <c r="A128" s="15"/>
      <c r="B128" s="287"/>
      <c r="C128" s="288"/>
      <c r="D128" s="242" t="s">
        <v>174</v>
      </c>
      <c r="E128" s="289" t="s">
        <v>19</v>
      </c>
      <c r="F128" s="290" t="s">
        <v>1220</v>
      </c>
      <c r="G128" s="288"/>
      <c r="H128" s="291">
        <v>58.554</v>
      </c>
      <c r="I128" s="292"/>
      <c r="J128" s="288"/>
      <c r="K128" s="288"/>
      <c r="L128" s="293"/>
      <c r="M128" s="294"/>
      <c r="N128" s="295"/>
      <c r="O128" s="295"/>
      <c r="P128" s="295"/>
      <c r="Q128" s="295"/>
      <c r="R128" s="295"/>
      <c r="S128" s="295"/>
      <c r="T128" s="29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7" t="s">
        <v>174</v>
      </c>
      <c r="AU128" s="297" t="s">
        <v>84</v>
      </c>
      <c r="AV128" s="15" t="s">
        <v>182</v>
      </c>
      <c r="AW128" s="15" t="s">
        <v>36</v>
      </c>
      <c r="AX128" s="15" t="s">
        <v>75</v>
      </c>
      <c r="AY128" s="297" t="s">
        <v>165</v>
      </c>
    </row>
    <row r="129" spans="1:51" s="13" customFormat="1" ht="12">
      <c r="A129" s="13"/>
      <c r="B129" s="240"/>
      <c r="C129" s="241"/>
      <c r="D129" s="242" t="s">
        <v>174</v>
      </c>
      <c r="E129" s="243" t="s">
        <v>19</v>
      </c>
      <c r="F129" s="244" t="s">
        <v>1317</v>
      </c>
      <c r="G129" s="241"/>
      <c r="H129" s="245">
        <v>31.871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174</v>
      </c>
      <c r="AU129" s="251" t="s">
        <v>84</v>
      </c>
      <c r="AV129" s="13" t="s">
        <v>84</v>
      </c>
      <c r="AW129" s="13" t="s">
        <v>36</v>
      </c>
      <c r="AX129" s="13" t="s">
        <v>75</v>
      </c>
      <c r="AY129" s="251" t="s">
        <v>165</v>
      </c>
    </row>
    <row r="130" spans="1:51" s="14" customFormat="1" ht="12">
      <c r="A130" s="14"/>
      <c r="B130" s="252"/>
      <c r="C130" s="253"/>
      <c r="D130" s="242" t="s">
        <v>174</v>
      </c>
      <c r="E130" s="254" t="s">
        <v>19</v>
      </c>
      <c r="F130" s="255" t="s">
        <v>178</v>
      </c>
      <c r="G130" s="253"/>
      <c r="H130" s="256">
        <v>191.225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174</v>
      </c>
      <c r="AU130" s="262" t="s">
        <v>84</v>
      </c>
      <c r="AV130" s="14" t="s">
        <v>172</v>
      </c>
      <c r="AW130" s="14" t="s">
        <v>36</v>
      </c>
      <c r="AX130" s="14" t="s">
        <v>82</v>
      </c>
      <c r="AY130" s="262" t="s">
        <v>165</v>
      </c>
    </row>
    <row r="131" spans="1:65" s="2" customFormat="1" ht="16.5" customHeight="1">
      <c r="A131" s="39"/>
      <c r="B131" s="40"/>
      <c r="C131" s="227" t="s">
        <v>228</v>
      </c>
      <c r="D131" s="227" t="s">
        <v>167</v>
      </c>
      <c r="E131" s="228" t="s">
        <v>1318</v>
      </c>
      <c r="F131" s="229" t="s">
        <v>1319</v>
      </c>
      <c r="G131" s="230" t="s">
        <v>213</v>
      </c>
      <c r="H131" s="231">
        <v>156.629</v>
      </c>
      <c r="I131" s="232"/>
      <c r="J131" s="233">
        <f>ROUND(I131*H131,2)</f>
        <v>0</v>
      </c>
      <c r="K131" s="229" t="s">
        <v>171</v>
      </c>
      <c r="L131" s="45"/>
      <c r="M131" s="234" t="s">
        <v>19</v>
      </c>
      <c r="N131" s="235" t="s">
        <v>46</v>
      </c>
      <c r="O131" s="85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172</v>
      </c>
      <c r="AT131" s="238" t="s">
        <v>167</v>
      </c>
      <c r="AU131" s="238" t="s">
        <v>84</v>
      </c>
      <c r="AY131" s="18" t="s">
        <v>165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82</v>
      </c>
      <c r="BK131" s="239">
        <f>ROUND(I131*H131,2)</f>
        <v>0</v>
      </c>
      <c r="BL131" s="18" t="s">
        <v>172</v>
      </c>
      <c r="BM131" s="238" t="s">
        <v>1320</v>
      </c>
    </row>
    <row r="132" spans="1:51" s="13" customFormat="1" ht="12">
      <c r="A132" s="13"/>
      <c r="B132" s="240"/>
      <c r="C132" s="241"/>
      <c r="D132" s="242" t="s">
        <v>174</v>
      </c>
      <c r="E132" s="243" t="s">
        <v>19</v>
      </c>
      <c r="F132" s="244" t="s">
        <v>1321</v>
      </c>
      <c r="G132" s="241"/>
      <c r="H132" s="245">
        <v>63.1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174</v>
      </c>
      <c r="AU132" s="251" t="s">
        <v>84</v>
      </c>
      <c r="AV132" s="13" t="s">
        <v>84</v>
      </c>
      <c r="AW132" s="13" t="s">
        <v>36</v>
      </c>
      <c r="AX132" s="13" t="s">
        <v>75</v>
      </c>
      <c r="AY132" s="251" t="s">
        <v>165</v>
      </c>
    </row>
    <row r="133" spans="1:51" s="13" customFormat="1" ht="12">
      <c r="A133" s="13"/>
      <c r="B133" s="240"/>
      <c r="C133" s="241"/>
      <c r="D133" s="242" t="s">
        <v>174</v>
      </c>
      <c r="E133" s="243" t="s">
        <v>19</v>
      </c>
      <c r="F133" s="244" t="s">
        <v>1322</v>
      </c>
      <c r="G133" s="241"/>
      <c r="H133" s="245">
        <v>40.674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174</v>
      </c>
      <c r="AU133" s="251" t="s">
        <v>84</v>
      </c>
      <c r="AV133" s="13" t="s">
        <v>84</v>
      </c>
      <c r="AW133" s="13" t="s">
        <v>36</v>
      </c>
      <c r="AX133" s="13" t="s">
        <v>75</v>
      </c>
      <c r="AY133" s="251" t="s">
        <v>165</v>
      </c>
    </row>
    <row r="134" spans="1:51" s="13" customFormat="1" ht="12">
      <c r="A134" s="13"/>
      <c r="B134" s="240"/>
      <c r="C134" s="241"/>
      <c r="D134" s="242" t="s">
        <v>174</v>
      </c>
      <c r="E134" s="243" t="s">
        <v>19</v>
      </c>
      <c r="F134" s="244" t="s">
        <v>1323</v>
      </c>
      <c r="G134" s="241"/>
      <c r="H134" s="245">
        <v>22.798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174</v>
      </c>
      <c r="AU134" s="251" t="s">
        <v>84</v>
      </c>
      <c r="AV134" s="13" t="s">
        <v>84</v>
      </c>
      <c r="AW134" s="13" t="s">
        <v>36</v>
      </c>
      <c r="AX134" s="13" t="s">
        <v>75</v>
      </c>
      <c r="AY134" s="251" t="s">
        <v>165</v>
      </c>
    </row>
    <row r="135" spans="1:51" s="15" customFormat="1" ht="12">
      <c r="A135" s="15"/>
      <c r="B135" s="287"/>
      <c r="C135" s="288"/>
      <c r="D135" s="242" t="s">
        <v>174</v>
      </c>
      <c r="E135" s="289" t="s">
        <v>19</v>
      </c>
      <c r="F135" s="290" t="s">
        <v>1220</v>
      </c>
      <c r="G135" s="288"/>
      <c r="H135" s="291">
        <v>126.572</v>
      </c>
      <c r="I135" s="292"/>
      <c r="J135" s="288"/>
      <c r="K135" s="288"/>
      <c r="L135" s="293"/>
      <c r="M135" s="294"/>
      <c r="N135" s="295"/>
      <c r="O135" s="295"/>
      <c r="P135" s="295"/>
      <c r="Q135" s="295"/>
      <c r="R135" s="295"/>
      <c r="S135" s="295"/>
      <c r="T135" s="29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7" t="s">
        <v>174</v>
      </c>
      <c r="AU135" s="297" t="s">
        <v>84</v>
      </c>
      <c r="AV135" s="15" t="s">
        <v>182</v>
      </c>
      <c r="AW135" s="15" t="s">
        <v>36</v>
      </c>
      <c r="AX135" s="15" t="s">
        <v>75</v>
      </c>
      <c r="AY135" s="297" t="s">
        <v>165</v>
      </c>
    </row>
    <row r="136" spans="1:51" s="13" customFormat="1" ht="12">
      <c r="A136" s="13"/>
      <c r="B136" s="240"/>
      <c r="C136" s="241"/>
      <c r="D136" s="242" t="s">
        <v>174</v>
      </c>
      <c r="E136" s="243" t="s">
        <v>19</v>
      </c>
      <c r="F136" s="244" t="s">
        <v>1324</v>
      </c>
      <c r="G136" s="241"/>
      <c r="H136" s="245">
        <v>30.057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174</v>
      </c>
      <c r="AU136" s="251" t="s">
        <v>84</v>
      </c>
      <c r="AV136" s="13" t="s">
        <v>84</v>
      </c>
      <c r="AW136" s="13" t="s">
        <v>36</v>
      </c>
      <c r="AX136" s="13" t="s">
        <v>75</v>
      </c>
      <c r="AY136" s="251" t="s">
        <v>165</v>
      </c>
    </row>
    <row r="137" spans="1:51" s="15" customFormat="1" ht="12">
      <c r="A137" s="15"/>
      <c r="B137" s="287"/>
      <c r="C137" s="288"/>
      <c r="D137" s="242" t="s">
        <v>174</v>
      </c>
      <c r="E137" s="289" t="s">
        <v>19</v>
      </c>
      <c r="F137" s="290" t="s">
        <v>1220</v>
      </c>
      <c r="G137" s="288"/>
      <c r="H137" s="291">
        <v>30.057</v>
      </c>
      <c r="I137" s="292"/>
      <c r="J137" s="288"/>
      <c r="K137" s="288"/>
      <c r="L137" s="293"/>
      <c r="M137" s="294"/>
      <c r="N137" s="295"/>
      <c r="O137" s="295"/>
      <c r="P137" s="295"/>
      <c r="Q137" s="295"/>
      <c r="R137" s="295"/>
      <c r="S137" s="295"/>
      <c r="T137" s="29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7" t="s">
        <v>174</v>
      </c>
      <c r="AU137" s="297" t="s">
        <v>84</v>
      </c>
      <c r="AV137" s="15" t="s">
        <v>182</v>
      </c>
      <c r="AW137" s="15" t="s">
        <v>36</v>
      </c>
      <c r="AX137" s="15" t="s">
        <v>75</v>
      </c>
      <c r="AY137" s="297" t="s">
        <v>165</v>
      </c>
    </row>
    <row r="138" spans="1:51" s="14" customFormat="1" ht="12">
      <c r="A138" s="14"/>
      <c r="B138" s="252"/>
      <c r="C138" s="253"/>
      <c r="D138" s="242" t="s">
        <v>174</v>
      </c>
      <c r="E138" s="254" t="s">
        <v>19</v>
      </c>
      <c r="F138" s="255" t="s">
        <v>178</v>
      </c>
      <c r="G138" s="253"/>
      <c r="H138" s="256">
        <v>156.629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174</v>
      </c>
      <c r="AU138" s="262" t="s">
        <v>84</v>
      </c>
      <c r="AV138" s="14" t="s">
        <v>172</v>
      </c>
      <c r="AW138" s="14" t="s">
        <v>36</v>
      </c>
      <c r="AX138" s="14" t="s">
        <v>82</v>
      </c>
      <c r="AY138" s="262" t="s">
        <v>165</v>
      </c>
    </row>
    <row r="139" spans="1:65" s="2" customFormat="1" ht="16.5" customHeight="1">
      <c r="A139" s="39"/>
      <c r="B139" s="40"/>
      <c r="C139" s="227" t="s">
        <v>234</v>
      </c>
      <c r="D139" s="227" t="s">
        <v>167</v>
      </c>
      <c r="E139" s="228" t="s">
        <v>1325</v>
      </c>
      <c r="F139" s="229" t="s">
        <v>1326</v>
      </c>
      <c r="G139" s="230" t="s">
        <v>213</v>
      </c>
      <c r="H139" s="231">
        <v>0.253</v>
      </c>
      <c r="I139" s="232"/>
      <c r="J139" s="233">
        <f>ROUND(I139*H139,2)</f>
        <v>0</v>
      </c>
      <c r="K139" s="229" t="s">
        <v>171</v>
      </c>
      <c r="L139" s="45"/>
      <c r="M139" s="234" t="s">
        <v>19</v>
      </c>
      <c r="N139" s="235" t="s">
        <v>46</v>
      </c>
      <c r="O139" s="85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172</v>
      </c>
      <c r="AT139" s="238" t="s">
        <v>167</v>
      </c>
      <c r="AU139" s="238" t="s">
        <v>84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172</v>
      </c>
      <c r="BM139" s="238" t="s">
        <v>1327</v>
      </c>
    </row>
    <row r="140" spans="1:51" s="13" customFormat="1" ht="12">
      <c r="A140" s="13"/>
      <c r="B140" s="240"/>
      <c r="C140" s="241"/>
      <c r="D140" s="242" t="s">
        <v>174</v>
      </c>
      <c r="E140" s="243" t="s">
        <v>19</v>
      </c>
      <c r="F140" s="244" t="s">
        <v>1328</v>
      </c>
      <c r="G140" s="241"/>
      <c r="H140" s="245">
        <v>0.065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174</v>
      </c>
      <c r="AU140" s="251" t="s">
        <v>84</v>
      </c>
      <c r="AV140" s="13" t="s">
        <v>84</v>
      </c>
      <c r="AW140" s="13" t="s">
        <v>36</v>
      </c>
      <c r="AX140" s="13" t="s">
        <v>75</v>
      </c>
      <c r="AY140" s="251" t="s">
        <v>165</v>
      </c>
    </row>
    <row r="141" spans="1:51" s="13" customFormat="1" ht="12">
      <c r="A141" s="13"/>
      <c r="B141" s="240"/>
      <c r="C141" s="241"/>
      <c r="D141" s="242" t="s">
        <v>174</v>
      </c>
      <c r="E141" s="243" t="s">
        <v>19</v>
      </c>
      <c r="F141" s="244" t="s">
        <v>1329</v>
      </c>
      <c r="G141" s="241"/>
      <c r="H141" s="245">
        <v>0.09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174</v>
      </c>
      <c r="AU141" s="251" t="s">
        <v>84</v>
      </c>
      <c r="AV141" s="13" t="s">
        <v>84</v>
      </c>
      <c r="AW141" s="13" t="s">
        <v>36</v>
      </c>
      <c r="AX141" s="13" t="s">
        <v>75</v>
      </c>
      <c r="AY141" s="251" t="s">
        <v>165</v>
      </c>
    </row>
    <row r="142" spans="1:51" s="13" customFormat="1" ht="12">
      <c r="A142" s="13"/>
      <c r="B142" s="240"/>
      <c r="C142" s="241"/>
      <c r="D142" s="242" t="s">
        <v>174</v>
      </c>
      <c r="E142" s="243" t="s">
        <v>19</v>
      </c>
      <c r="F142" s="244" t="s">
        <v>1330</v>
      </c>
      <c r="G142" s="241"/>
      <c r="H142" s="245">
        <v>0.098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174</v>
      </c>
      <c r="AU142" s="251" t="s">
        <v>84</v>
      </c>
      <c r="AV142" s="13" t="s">
        <v>84</v>
      </c>
      <c r="AW142" s="13" t="s">
        <v>36</v>
      </c>
      <c r="AX142" s="13" t="s">
        <v>75</v>
      </c>
      <c r="AY142" s="251" t="s">
        <v>165</v>
      </c>
    </row>
    <row r="143" spans="1:51" s="14" customFormat="1" ht="12">
      <c r="A143" s="14"/>
      <c r="B143" s="252"/>
      <c r="C143" s="253"/>
      <c r="D143" s="242" t="s">
        <v>174</v>
      </c>
      <c r="E143" s="254" t="s">
        <v>19</v>
      </c>
      <c r="F143" s="255" t="s">
        <v>178</v>
      </c>
      <c r="G143" s="253"/>
      <c r="H143" s="256">
        <v>0.253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174</v>
      </c>
      <c r="AU143" s="262" t="s">
        <v>84</v>
      </c>
      <c r="AV143" s="14" t="s">
        <v>172</v>
      </c>
      <c r="AW143" s="14" t="s">
        <v>36</v>
      </c>
      <c r="AX143" s="14" t="s">
        <v>82</v>
      </c>
      <c r="AY143" s="262" t="s">
        <v>165</v>
      </c>
    </row>
    <row r="144" spans="1:65" s="2" customFormat="1" ht="16.5" customHeight="1">
      <c r="A144" s="39"/>
      <c r="B144" s="40"/>
      <c r="C144" s="227" t="s">
        <v>239</v>
      </c>
      <c r="D144" s="227" t="s">
        <v>167</v>
      </c>
      <c r="E144" s="228" t="s">
        <v>1261</v>
      </c>
      <c r="F144" s="229" t="s">
        <v>1262</v>
      </c>
      <c r="G144" s="230" t="s">
        <v>213</v>
      </c>
      <c r="H144" s="231">
        <v>71.897</v>
      </c>
      <c r="I144" s="232"/>
      <c r="J144" s="233">
        <f>ROUND(I144*H144,2)</f>
        <v>0</v>
      </c>
      <c r="K144" s="229" t="s">
        <v>171</v>
      </c>
      <c r="L144" s="45"/>
      <c r="M144" s="234" t="s">
        <v>19</v>
      </c>
      <c r="N144" s="235" t="s">
        <v>46</v>
      </c>
      <c r="O144" s="85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172</v>
      </c>
      <c r="AT144" s="238" t="s">
        <v>167</v>
      </c>
      <c r="AU144" s="238" t="s">
        <v>84</v>
      </c>
      <c r="AY144" s="18" t="s">
        <v>165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82</v>
      </c>
      <c r="BK144" s="239">
        <f>ROUND(I144*H144,2)</f>
        <v>0</v>
      </c>
      <c r="BL144" s="18" t="s">
        <v>172</v>
      </c>
      <c r="BM144" s="238" t="s">
        <v>1331</v>
      </c>
    </row>
    <row r="145" spans="1:47" s="2" customFormat="1" ht="12">
      <c r="A145" s="39"/>
      <c r="B145" s="40"/>
      <c r="C145" s="41"/>
      <c r="D145" s="242" t="s">
        <v>897</v>
      </c>
      <c r="E145" s="41"/>
      <c r="F145" s="263" t="s">
        <v>1332</v>
      </c>
      <c r="G145" s="41"/>
      <c r="H145" s="41"/>
      <c r="I145" s="147"/>
      <c r="J145" s="41"/>
      <c r="K145" s="41"/>
      <c r="L145" s="45"/>
      <c r="M145" s="264"/>
      <c r="N145" s="26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897</v>
      </c>
      <c r="AU145" s="18" t="s">
        <v>84</v>
      </c>
    </row>
    <row r="146" spans="1:51" s="13" customFormat="1" ht="12">
      <c r="A146" s="13"/>
      <c r="B146" s="240"/>
      <c r="C146" s="241"/>
      <c r="D146" s="242" t="s">
        <v>174</v>
      </c>
      <c r="E146" s="243" t="s">
        <v>19</v>
      </c>
      <c r="F146" s="244" t="s">
        <v>1333</v>
      </c>
      <c r="G146" s="241"/>
      <c r="H146" s="245">
        <v>71.647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174</v>
      </c>
      <c r="AU146" s="251" t="s">
        <v>84</v>
      </c>
      <c r="AV146" s="13" t="s">
        <v>84</v>
      </c>
      <c r="AW146" s="13" t="s">
        <v>36</v>
      </c>
      <c r="AX146" s="13" t="s">
        <v>75</v>
      </c>
      <c r="AY146" s="251" t="s">
        <v>165</v>
      </c>
    </row>
    <row r="147" spans="1:51" s="13" customFormat="1" ht="12">
      <c r="A147" s="13"/>
      <c r="B147" s="240"/>
      <c r="C147" s="241"/>
      <c r="D147" s="242" t="s">
        <v>174</v>
      </c>
      <c r="E147" s="243" t="s">
        <v>19</v>
      </c>
      <c r="F147" s="244" t="s">
        <v>1334</v>
      </c>
      <c r="G147" s="241"/>
      <c r="H147" s="245">
        <v>0.25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174</v>
      </c>
      <c r="AU147" s="251" t="s">
        <v>84</v>
      </c>
      <c r="AV147" s="13" t="s">
        <v>84</v>
      </c>
      <c r="AW147" s="13" t="s">
        <v>36</v>
      </c>
      <c r="AX147" s="13" t="s">
        <v>75</v>
      </c>
      <c r="AY147" s="251" t="s">
        <v>165</v>
      </c>
    </row>
    <row r="148" spans="1:51" s="14" customFormat="1" ht="12">
      <c r="A148" s="14"/>
      <c r="B148" s="252"/>
      <c r="C148" s="253"/>
      <c r="D148" s="242" t="s">
        <v>174</v>
      </c>
      <c r="E148" s="254" t="s">
        <v>19</v>
      </c>
      <c r="F148" s="255" t="s">
        <v>178</v>
      </c>
      <c r="G148" s="253"/>
      <c r="H148" s="256">
        <v>71.897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174</v>
      </c>
      <c r="AU148" s="262" t="s">
        <v>84</v>
      </c>
      <c r="AV148" s="14" t="s">
        <v>172</v>
      </c>
      <c r="AW148" s="14" t="s">
        <v>36</v>
      </c>
      <c r="AX148" s="14" t="s">
        <v>82</v>
      </c>
      <c r="AY148" s="262" t="s">
        <v>165</v>
      </c>
    </row>
    <row r="149" spans="1:65" s="2" customFormat="1" ht="16.5" customHeight="1">
      <c r="A149" s="39"/>
      <c r="B149" s="40"/>
      <c r="C149" s="227" t="s">
        <v>8</v>
      </c>
      <c r="D149" s="227" t="s">
        <v>167</v>
      </c>
      <c r="E149" s="228" t="s">
        <v>1335</v>
      </c>
      <c r="F149" s="229" t="s">
        <v>1336</v>
      </c>
      <c r="G149" s="230" t="s">
        <v>213</v>
      </c>
      <c r="H149" s="231">
        <v>51.786</v>
      </c>
      <c r="I149" s="232"/>
      <c r="J149" s="233">
        <f>ROUND(I149*H149,2)</f>
        <v>0</v>
      </c>
      <c r="K149" s="229" t="s">
        <v>19</v>
      </c>
      <c r="L149" s="45"/>
      <c r="M149" s="234" t="s">
        <v>19</v>
      </c>
      <c r="N149" s="235" t="s">
        <v>46</v>
      </c>
      <c r="O149" s="85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172</v>
      </c>
      <c r="AT149" s="238" t="s">
        <v>167</v>
      </c>
      <c r="AU149" s="238" t="s">
        <v>84</v>
      </c>
      <c r="AY149" s="18" t="s">
        <v>165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82</v>
      </c>
      <c r="BK149" s="239">
        <f>ROUND(I149*H149,2)</f>
        <v>0</v>
      </c>
      <c r="BL149" s="18" t="s">
        <v>172</v>
      </c>
      <c r="BM149" s="238" t="s">
        <v>1337</v>
      </c>
    </row>
    <row r="150" spans="1:51" s="13" customFormat="1" ht="12">
      <c r="A150" s="13"/>
      <c r="B150" s="240"/>
      <c r="C150" s="241"/>
      <c r="D150" s="242" t="s">
        <v>174</v>
      </c>
      <c r="E150" s="243" t="s">
        <v>19</v>
      </c>
      <c r="F150" s="244" t="s">
        <v>1338</v>
      </c>
      <c r="G150" s="241"/>
      <c r="H150" s="245">
        <v>20.501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174</v>
      </c>
      <c r="AU150" s="251" t="s">
        <v>84</v>
      </c>
      <c r="AV150" s="13" t="s">
        <v>84</v>
      </c>
      <c r="AW150" s="13" t="s">
        <v>36</v>
      </c>
      <c r="AX150" s="13" t="s">
        <v>75</v>
      </c>
      <c r="AY150" s="251" t="s">
        <v>165</v>
      </c>
    </row>
    <row r="151" spans="1:51" s="13" customFormat="1" ht="12">
      <c r="A151" s="13"/>
      <c r="B151" s="240"/>
      <c r="C151" s="241"/>
      <c r="D151" s="242" t="s">
        <v>174</v>
      </c>
      <c r="E151" s="243" t="s">
        <v>19</v>
      </c>
      <c r="F151" s="244" t="s">
        <v>1339</v>
      </c>
      <c r="G151" s="241"/>
      <c r="H151" s="245">
        <v>15.002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174</v>
      </c>
      <c r="AU151" s="251" t="s">
        <v>84</v>
      </c>
      <c r="AV151" s="13" t="s">
        <v>84</v>
      </c>
      <c r="AW151" s="13" t="s">
        <v>36</v>
      </c>
      <c r="AX151" s="13" t="s">
        <v>75</v>
      </c>
      <c r="AY151" s="251" t="s">
        <v>165</v>
      </c>
    </row>
    <row r="152" spans="1:51" s="13" customFormat="1" ht="12">
      <c r="A152" s="13"/>
      <c r="B152" s="240"/>
      <c r="C152" s="241"/>
      <c r="D152" s="242" t="s">
        <v>174</v>
      </c>
      <c r="E152" s="243" t="s">
        <v>19</v>
      </c>
      <c r="F152" s="244" t="s">
        <v>1340</v>
      </c>
      <c r="G152" s="241"/>
      <c r="H152" s="245">
        <v>16.283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174</v>
      </c>
      <c r="AU152" s="251" t="s">
        <v>84</v>
      </c>
      <c r="AV152" s="13" t="s">
        <v>84</v>
      </c>
      <c r="AW152" s="13" t="s">
        <v>36</v>
      </c>
      <c r="AX152" s="13" t="s">
        <v>75</v>
      </c>
      <c r="AY152" s="251" t="s">
        <v>165</v>
      </c>
    </row>
    <row r="153" spans="1:51" s="14" customFormat="1" ht="12">
      <c r="A153" s="14"/>
      <c r="B153" s="252"/>
      <c r="C153" s="253"/>
      <c r="D153" s="242" t="s">
        <v>174</v>
      </c>
      <c r="E153" s="254" t="s">
        <v>19</v>
      </c>
      <c r="F153" s="255" t="s">
        <v>178</v>
      </c>
      <c r="G153" s="253"/>
      <c r="H153" s="256">
        <v>51.786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174</v>
      </c>
      <c r="AU153" s="262" t="s">
        <v>84</v>
      </c>
      <c r="AV153" s="14" t="s">
        <v>172</v>
      </c>
      <c r="AW153" s="14" t="s">
        <v>36</v>
      </c>
      <c r="AX153" s="14" t="s">
        <v>82</v>
      </c>
      <c r="AY153" s="262" t="s">
        <v>165</v>
      </c>
    </row>
    <row r="154" spans="1:65" s="2" customFormat="1" ht="16.5" customHeight="1">
      <c r="A154" s="39"/>
      <c r="B154" s="40"/>
      <c r="C154" s="227" t="s">
        <v>249</v>
      </c>
      <c r="D154" s="227" t="s">
        <v>167</v>
      </c>
      <c r="E154" s="228" t="s">
        <v>1341</v>
      </c>
      <c r="F154" s="229" t="s">
        <v>1109</v>
      </c>
      <c r="G154" s="230" t="s">
        <v>213</v>
      </c>
      <c r="H154" s="231">
        <v>7.064</v>
      </c>
      <c r="I154" s="232"/>
      <c r="J154" s="233">
        <f>ROUND(I154*H154,2)</f>
        <v>0</v>
      </c>
      <c r="K154" s="229" t="s">
        <v>171</v>
      </c>
      <c r="L154" s="45"/>
      <c r="M154" s="234" t="s">
        <v>19</v>
      </c>
      <c r="N154" s="235" t="s">
        <v>46</v>
      </c>
      <c r="O154" s="85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172</v>
      </c>
      <c r="AT154" s="238" t="s">
        <v>167</v>
      </c>
      <c r="AU154" s="238" t="s">
        <v>84</v>
      </c>
      <c r="AY154" s="18" t="s">
        <v>165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82</v>
      </c>
      <c r="BK154" s="239">
        <f>ROUND(I154*H154,2)</f>
        <v>0</v>
      </c>
      <c r="BL154" s="18" t="s">
        <v>172</v>
      </c>
      <c r="BM154" s="238" t="s">
        <v>1342</v>
      </c>
    </row>
    <row r="155" spans="1:51" s="13" customFormat="1" ht="12">
      <c r="A155" s="13"/>
      <c r="B155" s="240"/>
      <c r="C155" s="241"/>
      <c r="D155" s="242" t="s">
        <v>174</v>
      </c>
      <c r="E155" s="243" t="s">
        <v>19</v>
      </c>
      <c r="F155" s="244" t="s">
        <v>1343</v>
      </c>
      <c r="G155" s="241"/>
      <c r="H155" s="245">
        <v>1.95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174</v>
      </c>
      <c r="AU155" s="251" t="s">
        <v>84</v>
      </c>
      <c r="AV155" s="13" t="s">
        <v>84</v>
      </c>
      <c r="AW155" s="13" t="s">
        <v>36</v>
      </c>
      <c r="AX155" s="13" t="s">
        <v>75</v>
      </c>
      <c r="AY155" s="251" t="s">
        <v>165</v>
      </c>
    </row>
    <row r="156" spans="1:51" s="13" customFormat="1" ht="12">
      <c r="A156" s="13"/>
      <c r="B156" s="240"/>
      <c r="C156" s="241"/>
      <c r="D156" s="242" t="s">
        <v>174</v>
      </c>
      <c r="E156" s="243" t="s">
        <v>19</v>
      </c>
      <c r="F156" s="244" t="s">
        <v>1344</v>
      </c>
      <c r="G156" s="241"/>
      <c r="H156" s="245">
        <v>1.508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174</v>
      </c>
      <c r="AU156" s="251" t="s">
        <v>84</v>
      </c>
      <c r="AV156" s="13" t="s">
        <v>84</v>
      </c>
      <c r="AW156" s="13" t="s">
        <v>36</v>
      </c>
      <c r="AX156" s="13" t="s">
        <v>75</v>
      </c>
      <c r="AY156" s="251" t="s">
        <v>165</v>
      </c>
    </row>
    <row r="157" spans="1:51" s="13" customFormat="1" ht="12">
      <c r="A157" s="13"/>
      <c r="B157" s="240"/>
      <c r="C157" s="241"/>
      <c r="D157" s="242" t="s">
        <v>174</v>
      </c>
      <c r="E157" s="243" t="s">
        <v>19</v>
      </c>
      <c r="F157" s="244" t="s">
        <v>1345</v>
      </c>
      <c r="G157" s="241"/>
      <c r="H157" s="245">
        <v>1.365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174</v>
      </c>
      <c r="AU157" s="251" t="s">
        <v>84</v>
      </c>
      <c r="AV157" s="13" t="s">
        <v>84</v>
      </c>
      <c r="AW157" s="13" t="s">
        <v>36</v>
      </c>
      <c r="AX157" s="13" t="s">
        <v>75</v>
      </c>
      <c r="AY157" s="251" t="s">
        <v>165</v>
      </c>
    </row>
    <row r="158" spans="1:51" s="15" customFormat="1" ht="12">
      <c r="A158" s="15"/>
      <c r="B158" s="287"/>
      <c r="C158" s="288"/>
      <c r="D158" s="242" t="s">
        <v>174</v>
      </c>
      <c r="E158" s="289" t="s">
        <v>19</v>
      </c>
      <c r="F158" s="290" t="s">
        <v>1220</v>
      </c>
      <c r="G158" s="288"/>
      <c r="H158" s="291">
        <v>4.823</v>
      </c>
      <c r="I158" s="292"/>
      <c r="J158" s="288"/>
      <c r="K158" s="288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174</v>
      </c>
      <c r="AU158" s="297" t="s">
        <v>84</v>
      </c>
      <c r="AV158" s="15" t="s">
        <v>182</v>
      </c>
      <c r="AW158" s="15" t="s">
        <v>36</v>
      </c>
      <c r="AX158" s="15" t="s">
        <v>75</v>
      </c>
      <c r="AY158" s="297" t="s">
        <v>165</v>
      </c>
    </row>
    <row r="159" spans="1:51" s="13" customFormat="1" ht="12">
      <c r="A159" s="13"/>
      <c r="B159" s="240"/>
      <c r="C159" s="241"/>
      <c r="D159" s="242" t="s">
        <v>174</v>
      </c>
      <c r="E159" s="243" t="s">
        <v>19</v>
      </c>
      <c r="F159" s="244" t="s">
        <v>1346</v>
      </c>
      <c r="G159" s="241"/>
      <c r="H159" s="245">
        <v>1.115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174</v>
      </c>
      <c r="AU159" s="251" t="s">
        <v>84</v>
      </c>
      <c r="AV159" s="13" t="s">
        <v>84</v>
      </c>
      <c r="AW159" s="13" t="s">
        <v>36</v>
      </c>
      <c r="AX159" s="13" t="s">
        <v>75</v>
      </c>
      <c r="AY159" s="251" t="s">
        <v>165</v>
      </c>
    </row>
    <row r="160" spans="1:51" s="13" customFormat="1" ht="12">
      <c r="A160" s="13"/>
      <c r="B160" s="240"/>
      <c r="C160" s="241"/>
      <c r="D160" s="242" t="s">
        <v>174</v>
      </c>
      <c r="E160" s="243" t="s">
        <v>19</v>
      </c>
      <c r="F160" s="244" t="s">
        <v>1347</v>
      </c>
      <c r="G160" s="241"/>
      <c r="H160" s="245">
        <v>0.862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174</v>
      </c>
      <c r="AU160" s="251" t="s">
        <v>84</v>
      </c>
      <c r="AV160" s="13" t="s">
        <v>84</v>
      </c>
      <c r="AW160" s="13" t="s">
        <v>36</v>
      </c>
      <c r="AX160" s="13" t="s">
        <v>75</v>
      </c>
      <c r="AY160" s="251" t="s">
        <v>165</v>
      </c>
    </row>
    <row r="161" spans="1:51" s="13" customFormat="1" ht="12">
      <c r="A161" s="13"/>
      <c r="B161" s="240"/>
      <c r="C161" s="241"/>
      <c r="D161" s="242" t="s">
        <v>174</v>
      </c>
      <c r="E161" s="243" t="s">
        <v>19</v>
      </c>
      <c r="F161" s="244" t="s">
        <v>1348</v>
      </c>
      <c r="G161" s="241"/>
      <c r="H161" s="245">
        <v>0.264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174</v>
      </c>
      <c r="AU161" s="251" t="s">
        <v>84</v>
      </c>
      <c r="AV161" s="13" t="s">
        <v>84</v>
      </c>
      <c r="AW161" s="13" t="s">
        <v>36</v>
      </c>
      <c r="AX161" s="13" t="s">
        <v>75</v>
      </c>
      <c r="AY161" s="251" t="s">
        <v>165</v>
      </c>
    </row>
    <row r="162" spans="1:51" s="15" customFormat="1" ht="12">
      <c r="A162" s="15"/>
      <c r="B162" s="287"/>
      <c r="C162" s="288"/>
      <c r="D162" s="242" t="s">
        <v>174</v>
      </c>
      <c r="E162" s="289" t="s">
        <v>19</v>
      </c>
      <c r="F162" s="290" t="s">
        <v>1220</v>
      </c>
      <c r="G162" s="288"/>
      <c r="H162" s="291">
        <v>2.241</v>
      </c>
      <c r="I162" s="292"/>
      <c r="J162" s="288"/>
      <c r="K162" s="288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174</v>
      </c>
      <c r="AU162" s="297" t="s">
        <v>84</v>
      </c>
      <c r="AV162" s="15" t="s">
        <v>182</v>
      </c>
      <c r="AW162" s="15" t="s">
        <v>36</v>
      </c>
      <c r="AX162" s="15" t="s">
        <v>75</v>
      </c>
      <c r="AY162" s="297" t="s">
        <v>165</v>
      </c>
    </row>
    <row r="163" spans="1:51" s="14" customFormat="1" ht="12">
      <c r="A163" s="14"/>
      <c r="B163" s="252"/>
      <c r="C163" s="253"/>
      <c r="D163" s="242" t="s">
        <v>174</v>
      </c>
      <c r="E163" s="254" t="s">
        <v>19</v>
      </c>
      <c r="F163" s="255" t="s">
        <v>178</v>
      </c>
      <c r="G163" s="253"/>
      <c r="H163" s="256">
        <v>7.064</v>
      </c>
      <c r="I163" s="257"/>
      <c r="J163" s="253"/>
      <c r="K163" s="253"/>
      <c r="L163" s="258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174</v>
      </c>
      <c r="AU163" s="262" t="s">
        <v>84</v>
      </c>
      <c r="AV163" s="14" t="s">
        <v>172</v>
      </c>
      <c r="AW163" s="14" t="s">
        <v>36</v>
      </c>
      <c r="AX163" s="14" t="s">
        <v>82</v>
      </c>
      <c r="AY163" s="262" t="s">
        <v>165</v>
      </c>
    </row>
    <row r="164" spans="1:31" s="2" customFormat="1" ht="6.95" customHeight="1">
      <c r="A164" s="39"/>
      <c r="B164" s="60"/>
      <c r="C164" s="61"/>
      <c r="D164" s="61"/>
      <c r="E164" s="61"/>
      <c r="F164" s="61"/>
      <c r="G164" s="61"/>
      <c r="H164" s="61"/>
      <c r="I164" s="176"/>
      <c r="J164" s="61"/>
      <c r="K164" s="61"/>
      <c r="L164" s="45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82:K16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1:31" s="2" customFormat="1" ht="12" customHeight="1">
      <c r="A8" s="39"/>
      <c r="B8" s="45"/>
      <c r="C8" s="39"/>
      <c r="D8" s="145" t="s">
        <v>132</v>
      </c>
      <c r="E8" s="39"/>
      <c r="F8" s="39"/>
      <c r="G8" s="39"/>
      <c r="H8" s="39"/>
      <c r="I8" s="147"/>
      <c r="J8" s="39"/>
      <c r="K8" s="39"/>
      <c r="L8" s="14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9" t="s">
        <v>1349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5" t="s">
        <v>18</v>
      </c>
      <c r="E11" s="39"/>
      <c r="F11" s="134" t="s">
        <v>19</v>
      </c>
      <c r="G11" s="39"/>
      <c r="H11" s="39"/>
      <c r="I11" s="150" t="s">
        <v>20</v>
      </c>
      <c r="J11" s="134" t="s">
        <v>19</v>
      </c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5" t="s">
        <v>21</v>
      </c>
      <c r="E12" s="39"/>
      <c r="F12" s="134" t="s">
        <v>22</v>
      </c>
      <c r="G12" s="39"/>
      <c r="H12" s="39"/>
      <c r="I12" s="150" t="s">
        <v>23</v>
      </c>
      <c r="J12" s="151" t="str">
        <f>'Rekapitulace stavby'!AN8</f>
        <v>28. 10. 2019</v>
      </c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7"/>
      <c r="J13" s="39"/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25</v>
      </c>
      <c r="E14" s="39"/>
      <c r="F14" s="39"/>
      <c r="G14" s="39"/>
      <c r="H14" s="39"/>
      <c r="I14" s="150" t="s">
        <v>26</v>
      </c>
      <c r="J14" s="134" t="s">
        <v>27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28</v>
      </c>
      <c r="F15" s="39"/>
      <c r="G15" s="39"/>
      <c r="H15" s="39"/>
      <c r="I15" s="150" t="s">
        <v>29</v>
      </c>
      <c r="J15" s="134" t="s">
        <v>30</v>
      </c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7"/>
      <c r="J16" s="39"/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5" t="s">
        <v>31</v>
      </c>
      <c r="E17" s="39"/>
      <c r="F17" s="39"/>
      <c r="G17" s="39"/>
      <c r="H17" s="39"/>
      <c r="I17" s="150" t="s">
        <v>26</v>
      </c>
      <c r="J17" s="34" t="str">
        <f>'Rekapitulace stavby'!AN13</f>
        <v>Vyplň údaj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50" t="s">
        <v>29</v>
      </c>
      <c r="J18" s="34" t="str">
        <f>'Rekapitulace stavby'!AN14</f>
        <v>Vyplň údaj</v>
      </c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7"/>
      <c r="J19" s="39"/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5" t="s">
        <v>33</v>
      </c>
      <c r="E20" s="39"/>
      <c r="F20" s="39"/>
      <c r="G20" s="39"/>
      <c r="H20" s="39"/>
      <c r="I20" s="150" t="s">
        <v>26</v>
      </c>
      <c r="J20" s="134" t="s">
        <v>34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35</v>
      </c>
      <c r="F21" s="39"/>
      <c r="G21" s="39"/>
      <c r="H21" s="39"/>
      <c r="I21" s="150" t="s">
        <v>29</v>
      </c>
      <c r="J21" s="134" t="s">
        <v>19</v>
      </c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7"/>
      <c r="J22" s="39"/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5" t="s">
        <v>37</v>
      </c>
      <c r="E23" s="39"/>
      <c r="F23" s="39"/>
      <c r="G23" s="39"/>
      <c r="H23" s="39"/>
      <c r="I23" s="150" t="s">
        <v>26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38</v>
      </c>
      <c r="F24" s="39"/>
      <c r="G24" s="39"/>
      <c r="H24" s="39"/>
      <c r="I24" s="150" t="s">
        <v>29</v>
      </c>
      <c r="J24" s="134" t="s">
        <v>19</v>
      </c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7"/>
      <c r="J25" s="39"/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5" t="s">
        <v>39</v>
      </c>
      <c r="E26" s="39"/>
      <c r="F26" s="39"/>
      <c r="G26" s="39"/>
      <c r="H26" s="39"/>
      <c r="I26" s="147"/>
      <c r="J26" s="39"/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2"/>
      <c r="B27" s="153"/>
      <c r="C27" s="152"/>
      <c r="D27" s="152"/>
      <c r="E27" s="154" t="s">
        <v>19</v>
      </c>
      <c r="F27" s="154"/>
      <c r="G27" s="154"/>
      <c r="H27" s="154"/>
      <c r="I27" s="155"/>
      <c r="J27" s="152"/>
      <c r="K27" s="152"/>
      <c r="L27" s="156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7"/>
      <c r="E29" s="157"/>
      <c r="F29" s="157"/>
      <c r="G29" s="157"/>
      <c r="H29" s="157"/>
      <c r="I29" s="158"/>
      <c r="J29" s="157"/>
      <c r="K29" s="157"/>
      <c r="L29" s="14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9" t="s">
        <v>41</v>
      </c>
      <c r="E30" s="39"/>
      <c r="F30" s="39"/>
      <c r="G30" s="39"/>
      <c r="H30" s="39"/>
      <c r="I30" s="147"/>
      <c r="J30" s="160">
        <f>ROUND(J90,2)</f>
        <v>0</v>
      </c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1" t="s">
        <v>43</v>
      </c>
      <c r="G32" s="39"/>
      <c r="H32" s="39"/>
      <c r="I32" s="162" t="s">
        <v>42</v>
      </c>
      <c r="J32" s="161" t="s">
        <v>44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45</v>
      </c>
      <c r="E33" s="145" t="s">
        <v>46</v>
      </c>
      <c r="F33" s="164">
        <f>ROUND((SUM(BE90:BE184)),2)</f>
        <v>0</v>
      </c>
      <c r="G33" s="39"/>
      <c r="H33" s="39"/>
      <c r="I33" s="165">
        <v>0.21</v>
      </c>
      <c r="J33" s="164">
        <f>ROUND(((SUM(BE90:BE184))*I33),2)</f>
        <v>0</v>
      </c>
      <c r="K33" s="39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5" t="s">
        <v>47</v>
      </c>
      <c r="F34" s="164">
        <f>ROUND((SUM(BF90:BF184)),2)</f>
        <v>0</v>
      </c>
      <c r="G34" s="39"/>
      <c r="H34" s="39"/>
      <c r="I34" s="165">
        <v>0.15</v>
      </c>
      <c r="J34" s="164">
        <f>ROUND(((SUM(BF90:BF184))*I34),2)</f>
        <v>0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5" t="s">
        <v>48</v>
      </c>
      <c r="F35" s="164">
        <f>ROUND((SUM(BG90:BG184)),2)</f>
        <v>0</v>
      </c>
      <c r="G35" s="39"/>
      <c r="H35" s="39"/>
      <c r="I35" s="165">
        <v>0.21</v>
      </c>
      <c r="J35" s="164">
        <f>0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5" t="s">
        <v>49</v>
      </c>
      <c r="F36" s="164">
        <f>ROUND((SUM(BH90:BH184)),2)</f>
        <v>0</v>
      </c>
      <c r="G36" s="39"/>
      <c r="H36" s="39"/>
      <c r="I36" s="165">
        <v>0.15</v>
      </c>
      <c r="J36" s="164">
        <f>0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50</v>
      </c>
      <c r="F37" s="164">
        <f>ROUND((SUM(BI90:BI184)),2)</f>
        <v>0</v>
      </c>
      <c r="G37" s="39"/>
      <c r="H37" s="39"/>
      <c r="I37" s="165">
        <v>0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7"/>
      <c r="J38" s="39"/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51</v>
      </c>
      <c r="E39" s="168"/>
      <c r="F39" s="168"/>
      <c r="G39" s="169" t="s">
        <v>52</v>
      </c>
      <c r="H39" s="170" t="s">
        <v>53</v>
      </c>
      <c r="I39" s="171"/>
      <c r="J39" s="172">
        <f>SUM(J30:J37)</f>
        <v>0</v>
      </c>
      <c r="K39" s="173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74"/>
      <c r="C40" s="175"/>
      <c r="D40" s="175"/>
      <c r="E40" s="175"/>
      <c r="F40" s="175"/>
      <c r="G40" s="175"/>
      <c r="H40" s="175"/>
      <c r="I40" s="176"/>
      <c r="J40" s="175"/>
      <c r="K40" s="175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77"/>
      <c r="C44" s="178"/>
      <c r="D44" s="178"/>
      <c r="E44" s="178"/>
      <c r="F44" s="178"/>
      <c r="G44" s="178"/>
      <c r="H44" s="178"/>
      <c r="I44" s="179"/>
      <c r="J44" s="178"/>
      <c r="K44" s="178"/>
      <c r="L44" s="14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137</v>
      </c>
      <c r="D45" s="41"/>
      <c r="E45" s="41"/>
      <c r="F45" s="41"/>
      <c r="G45" s="41"/>
      <c r="H45" s="41"/>
      <c r="I45" s="147"/>
      <c r="J45" s="41"/>
      <c r="K45" s="41"/>
      <c r="L45" s="14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47"/>
      <c r="J46" s="41"/>
      <c r="K46" s="41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80" t="str">
        <f>E7</f>
        <v>REVITALIZACE STŘEDISKA BYSTŘICE NAD PERNŠTEJNEM</v>
      </c>
      <c r="F48" s="33"/>
      <c r="G48" s="33"/>
      <c r="H48" s="33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132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01 - Opěrná stěna, skládka zeminy</v>
      </c>
      <c r="F50" s="41"/>
      <c r="G50" s="41"/>
      <c r="H50" s="41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47"/>
      <c r="J51" s="41"/>
      <c r="K51" s="41"/>
      <c r="L51" s="14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Bystřice nad Pernštejnem</v>
      </c>
      <c r="G52" s="41"/>
      <c r="H52" s="41"/>
      <c r="I52" s="150" t="s">
        <v>23</v>
      </c>
      <c r="J52" s="73" t="str">
        <f>IF(J12="","",J12)</f>
        <v>28. 10. 2019</v>
      </c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VODÁRENSKÁ AKCIOVÁ SPOLEČNOST, a.s.</v>
      </c>
      <c r="G54" s="41"/>
      <c r="H54" s="41"/>
      <c r="I54" s="150" t="s">
        <v>33</v>
      </c>
      <c r="J54" s="37" t="str">
        <f>E21</f>
        <v>Ing. Jaroslav Habán</v>
      </c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150" t="s">
        <v>37</v>
      </c>
      <c r="J55" s="37" t="str">
        <f>E24</f>
        <v>Křišťál</v>
      </c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47"/>
      <c r="J56" s="41"/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81" t="s">
        <v>138</v>
      </c>
      <c r="D57" s="182"/>
      <c r="E57" s="182"/>
      <c r="F57" s="182"/>
      <c r="G57" s="182"/>
      <c r="H57" s="182"/>
      <c r="I57" s="183"/>
      <c r="J57" s="184" t="s">
        <v>139</v>
      </c>
      <c r="K57" s="182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47"/>
      <c r="J58" s="41"/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85" t="s">
        <v>73</v>
      </c>
      <c r="D59" s="41"/>
      <c r="E59" s="41"/>
      <c r="F59" s="41"/>
      <c r="G59" s="41"/>
      <c r="H59" s="41"/>
      <c r="I59" s="147"/>
      <c r="J59" s="103">
        <f>J90</f>
        <v>0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140</v>
      </c>
    </row>
    <row r="60" spans="1:31" s="9" customFormat="1" ht="24.95" customHeight="1">
      <c r="A60" s="9"/>
      <c r="B60" s="186"/>
      <c r="C60" s="187"/>
      <c r="D60" s="188" t="s">
        <v>1012</v>
      </c>
      <c r="E60" s="189"/>
      <c r="F60" s="189"/>
      <c r="G60" s="189"/>
      <c r="H60" s="189"/>
      <c r="I60" s="190"/>
      <c r="J60" s="191">
        <f>J91</f>
        <v>0</v>
      </c>
      <c r="K60" s="187"/>
      <c r="L60" s="19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3"/>
      <c r="C61" s="126"/>
      <c r="D61" s="194" t="s">
        <v>1013</v>
      </c>
      <c r="E61" s="195"/>
      <c r="F61" s="195"/>
      <c r="G61" s="195"/>
      <c r="H61" s="195"/>
      <c r="I61" s="196"/>
      <c r="J61" s="197">
        <f>J92</f>
        <v>0</v>
      </c>
      <c r="K61" s="126"/>
      <c r="L61" s="19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3"/>
      <c r="C62" s="126"/>
      <c r="D62" s="194" t="s">
        <v>1350</v>
      </c>
      <c r="E62" s="195"/>
      <c r="F62" s="195"/>
      <c r="G62" s="195"/>
      <c r="H62" s="195"/>
      <c r="I62" s="196"/>
      <c r="J62" s="197">
        <f>J131</f>
        <v>0</v>
      </c>
      <c r="K62" s="126"/>
      <c r="L62" s="19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3"/>
      <c r="C63" s="126"/>
      <c r="D63" s="194" t="s">
        <v>1121</v>
      </c>
      <c r="E63" s="195"/>
      <c r="F63" s="195"/>
      <c r="G63" s="195"/>
      <c r="H63" s="195"/>
      <c r="I63" s="196"/>
      <c r="J63" s="197">
        <f>J138</f>
        <v>0</v>
      </c>
      <c r="K63" s="126"/>
      <c r="L63" s="19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3"/>
      <c r="C64" s="126"/>
      <c r="D64" s="194" t="s">
        <v>1351</v>
      </c>
      <c r="E64" s="195"/>
      <c r="F64" s="195"/>
      <c r="G64" s="195"/>
      <c r="H64" s="195"/>
      <c r="I64" s="196"/>
      <c r="J64" s="197">
        <f>J155</f>
        <v>0</v>
      </c>
      <c r="K64" s="126"/>
      <c r="L64" s="19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3"/>
      <c r="C65" s="126"/>
      <c r="D65" s="194" t="s">
        <v>1015</v>
      </c>
      <c r="E65" s="195"/>
      <c r="F65" s="195"/>
      <c r="G65" s="195"/>
      <c r="H65" s="195"/>
      <c r="I65" s="196"/>
      <c r="J65" s="197">
        <f>J158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1016</v>
      </c>
      <c r="E66" s="195"/>
      <c r="F66" s="195"/>
      <c r="G66" s="195"/>
      <c r="H66" s="195"/>
      <c r="I66" s="196"/>
      <c r="J66" s="197">
        <f>J165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1017</v>
      </c>
      <c r="E67" s="195"/>
      <c r="F67" s="195"/>
      <c r="G67" s="195"/>
      <c r="H67" s="195"/>
      <c r="I67" s="196"/>
      <c r="J67" s="197">
        <f>J172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86"/>
      <c r="C68" s="187"/>
      <c r="D68" s="188" t="s">
        <v>1352</v>
      </c>
      <c r="E68" s="189"/>
      <c r="F68" s="189"/>
      <c r="G68" s="189"/>
      <c r="H68" s="189"/>
      <c r="I68" s="190"/>
      <c r="J68" s="191">
        <f>J174</f>
        <v>0</v>
      </c>
      <c r="K68" s="187"/>
      <c r="L68" s="19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3"/>
      <c r="C69" s="126"/>
      <c r="D69" s="194" t="s">
        <v>1353</v>
      </c>
      <c r="E69" s="195"/>
      <c r="F69" s="195"/>
      <c r="G69" s="195"/>
      <c r="H69" s="195"/>
      <c r="I69" s="196"/>
      <c r="J69" s="197">
        <f>J175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3"/>
      <c r="C70" s="126"/>
      <c r="D70" s="194" t="s">
        <v>1354</v>
      </c>
      <c r="E70" s="195"/>
      <c r="F70" s="195"/>
      <c r="G70" s="195"/>
      <c r="H70" s="195"/>
      <c r="I70" s="196"/>
      <c r="J70" s="197">
        <f>J181</f>
        <v>0</v>
      </c>
      <c r="K70" s="126"/>
      <c r="L70" s="19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147"/>
      <c r="J71" s="41"/>
      <c r="K71" s="41"/>
      <c r="L71" s="14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176"/>
      <c r="J72" s="61"/>
      <c r="K72" s="61"/>
      <c r="L72" s="14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179"/>
      <c r="J76" s="63"/>
      <c r="K76" s="63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150</v>
      </c>
      <c r="D77" s="41"/>
      <c r="E77" s="41"/>
      <c r="F77" s="41"/>
      <c r="G77" s="41"/>
      <c r="H77" s="41"/>
      <c r="I77" s="147"/>
      <c r="J77" s="41"/>
      <c r="K77" s="4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47"/>
      <c r="J78" s="41"/>
      <c r="K78" s="41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147"/>
      <c r="J79" s="41"/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80" t="str">
        <f>E7</f>
        <v>REVITALIZACE STŘEDISKA BYSTŘICE NAD PERNŠTEJNEM</v>
      </c>
      <c r="F80" s="33"/>
      <c r="G80" s="33"/>
      <c r="H80" s="33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132</v>
      </c>
      <c r="D81" s="41"/>
      <c r="E81" s="41"/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01 - Opěrná stěna, skládka zeminy</v>
      </c>
      <c r="F82" s="41"/>
      <c r="G82" s="41"/>
      <c r="H82" s="41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Bystřice nad Pernštejnem</v>
      </c>
      <c r="G84" s="41"/>
      <c r="H84" s="41"/>
      <c r="I84" s="150" t="s">
        <v>23</v>
      </c>
      <c r="J84" s="73" t="str">
        <f>IF(J12="","",J12)</f>
        <v>28. 10. 2019</v>
      </c>
      <c r="K84" s="4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VODÁRENSKÁ AKCIOVÁ SPOLEČNOST, a.s.</v>
      </c>
      <c r="G86" s="41"/>
      <c r="H86" s="41"/>
      <c r="I86" s="150" t="s">
        <v>33</v>
      </c>
      <c r="J86" s="37" t="str">
        <f>E21</f>
        <v>Ing. Jaroslav Habán</v>
      </c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31</v>
      </c>
      <c r="D87" s="41"/>
      <c r="E87" s="41"/>
      <c r="F87" s="28" t="str">
        <f>IF(E18="","",E18)</f>
        <v>Vyplň údaj</v>
      </c>
      <c r="G87" s="41"/>
      <c r="H87" s="41"/>
      <c r="I87" s="150" t="s">
        <v>37</v>
      </c>
      <c r="J87" s="37" t="str">
        <f>E24</f>
        <v>Křišťál</v>
      </c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147"/>
      <c r="J88" s="41"/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99"/>
      <c r="B89" s="200"/>
      <c r="C89" s="201" t="s">
        <v>151</v>
      </c>
      <c r="D89" s="202" t="s">
        <v>60</v>
      </c>
      <c r="E89" s="202" t="s">
        <v>56</v>
      </c>
      <c r="F89" s="202" t="s">
        <v>57</v>
      </c>
      <c r="G89" s="202" t="s">
        <v>152</v>
      </c>
      <c r="H89" s="202" t="s">
        <v>153</v>
      </c>
      <c r="I89" s="203" t="s">
        <v>154</v>
      </c>
      <c r="J89" s="202" t="s">
        <v>139</v>
      </c>
      <c r="K89" s="204" t="s">
        <v>155</v>
      </c>
      <c r="L89" s="205"/>
      <c r="M89" s="93" t="s">
        <v>19</v>
      </c>
      <c r="N89" s="94" t="s">
        <v>45</v>
      </c>
      <c r="O89" s="94" t="s">
        <v>156</v>
      </c>
      <c r="P89" s="94" t="s">
        <v>157</v>
      </c>
      <c r="Q89" s="94" t="s">
        <v>158</v>
      </c>
      <c r="R89" s="94" t="s">
        <v>159</v>
      </c>
      <c r="S89" s="94" t="s">
        <v>160</v>
      </c>
      <c r="T89" s="95" t="s">
        <v>161</v>
      </c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</row>
    <row r="90" spans="1:63" s="2" customFormat="1" ht="22.8" customHeight="1">
      <c r="A90" s="39"/>
      <c r="B90" s="40"/>
      <c r="C90" s="100" t="s">
        <v>162</v>
      </c>
      <c r="D90" s="41"/>
      <c r="E90" s="41"/>
      <c r="F90" s="41"/>
      <c r="G90" s="41"/>
      <c r="H90" s="41"/>
      <c r="I90" s="147"/>
      <c r="J90" s="206">
        <f>BK90</f>
        <v>0</v>
      </c>
      <c r="K90" s="41"/>
      <c r="L90" s="45"/>
      <c r="M90" s="96"/>
      <c r="N90" s="207"/>
      <c r="O90" s="97"/>
      <c r="P90" s="208">
        <f>P91+P174</f>
        <v>0</v>
      </c>
      <c r="Q90" s="97"/>
      <c r="R90" s="208">
        <f>R91+R174</f>
        <v>748.3232142800001</v>
      </c>
      <c r="S90" s="97"/>
      <c r="T90" s="209">
        <f>T91+T174</f>
        <v>0.06448000000000001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74</v>
      </c>
      <c r="AU90" s="18" t="s">
        <v>140</v>
      </c>
      <c r="BK90" s="210">
        <f>BK91+BK174</f>
        <v>0</v>
      </c>
    </row>
    <row r="91" spans="1:63" s="12" customFormat="1" ht="25.9" customHeight="1">
      <c r="A91" s="12"/>
      <c r="B91" s="211"/>
      <c r="C91" s="212"/>
      <c r="D91" s="213" t="s">
        <v>74</v>
      </c>
      <c r="E91" s="214" t="s">
        <v>163</v>
      </c>
      <c r="F91" s="214" t="s">
        <v>1018</v>
      </c>
      <c r="G91" s="212"/>
      <c r="H91" s="212"/>
      <c r="I91" s="215"/>
      <c r="J91" s="216">
        <f>BK91</f>
        <v>0</v>
      </c>
      <c r="K91" s="212"/>
      <c r="L91" s="217"/>
      <c r="M91" s="218"/>
      <c r="N91" s="219"/>
      <c r="O91" s="219"/>
      <c r="P91" s="220">
        <f>P92+P131+P138+P155+P158+P165+P172</f>
        <v>0</v>
      </c>
      <c r="Q91" s="219"/>
      <c r="R91" s="220">
        <f>R92+R131+R138+R155+R158+R165+R172</f>
        <v>747.9435718000001</v>
      </c>
      <c r="S91" s="219"/>
      <c r="T91" s="221">
        <f>T92+T131+T138+T155+T158+T165+T172</f>
        <v>0.06448000000000001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2" t="s">
        <v>82</v>
      </c>
      <c r="AT91" s="223" t="s">
        <v>74</v>
      </c>
      <c r="AU91" s="223" t="s">
        <v>75</v>
      </c>
      <c r="AY91" s="222" t="s">
        <v>165</v>
      </c>
      <c r="BK91" s="224">
        <f>BK92+BK131+BK138+BK155+BK158+BK165+BK172</f>
        <v>0</v>
      </c>
    </row>
    <row r="92" spans="1:63" s="12" customFormat="1" ht="22.8" customHeight="1">
      <c r="A92" s="12"/>
      <c r="B92" s="211"/>
      <c r="C92" s="212"/>
      <c r="D92" s="213" t="s">
        <v>74</v>
      </c>
      <c r="E92" s="225" t="s">
        <v>82</v>
      </c>
      <c r="F92" s="225" t="s">
        <v>1019</v>
      </c>
      <c r="G92" s="212"/>
      <c r="H92" s="212"/>
      <c r="I92" s="215"/>
      <c r="J92" s="226">
        <f>BK92</f>
        <v>0</v>
      </c>
      <c r="K92" s="212"/>
      <c r="L92" s="217"/>
      <c r="M92" s="218"/>
      <c r="N92" s="219"/>
      <c r="O92" s="219"/>
      <c r="P92" s="220">
        <f>SUM(P93:P130)</f>
        <v>0</v>
      </c>
      <c r="Q92" s="219"/>
      <c r="R92" s="220">
        <f>SUM(R93:R130)</f>
        <v>0.0025499999999999997</v>
      </c>
      <c r="S92" s="219"/>
      <c r="T92" s="221">
        <f>SUM(T93:T130)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2" t="s">
        <v>82</v>
      </c>
      <c r="AT92" s="223" t="s">
        <v>74</v>
      </c>
      <c r="AU92" s="223" t="s">
        <v>82</v>
      </c>
      <c r="AY92" s="222" t="s">
        <v>165</v>
      </c>
      <c r="BK92" s="224">
        <f>SUM(BK93:BK130)</f>
        <v>0</v>
      </c>
    </row>
    <row r="93" spans="1:65" s="2" customFormat="1" ht="16.5" customHeight="1">
      <c r="A93" s="39"/>
      <c r="B93" s="40"/>
      <c r="C93" s="227" t="s">
        <v>82</v>
      </c>
      <c r="D93" s="227" t="s">
        <v>167</v>
      </c>
      <c r="E93" s="228" t="s">
        <v>482</v>
      </c>
      <c r="F93" s="229" t="s">
        <v>483</v>
      </c>
      <c r="G93" s="230" t="s">
        <v>170</v>
      </c>
      <c r="H93" s="231">
        <v>113.4</v>
      </c>
      <c r="I93" s="232"/>
      <c r="J93" s="233">
        <f>ROUND(I93*H93,2)</f>
        <v>0</v>
      </c>
      <c r="K93" s="229" t="s">
        <v>19</v>
      </c>
      <c r="L93" s="45"/>
      <c r="M93" s="234" t="s">
        <v>19</v>
      </c>
      <c r="N93" s="235" t="s">
        <v>46</v>
      </c>
      <c r="O93" s="85"/>
      <c r="P93" s="236">
        <f>O93*H93</f>
        <v>0</v>
      </c>
      <c r="Q93" s="236">
        <v>0</v>
      </c>
      <c r="R93" s="236">
        <f>Q93*H93</f>
        <v>0</v>
      </c>
      <c r="S93" s="236">
        <v>0</v>
      </c>
      <c r="T93" s="23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8" t="s">
        <v>172</v>
      </c>
      <c r="AT93" s="238" t="s">
        <v>167</v>
      </c>
      <c r="AU93" s="238" t="s">
        <v>84</v>
      </c>
      <c r="AY93" s="18" t="s">
        <v>165</v>
      </c>
      <c r="BE93" s="239">
        <f>IF(N93="základní",J93,0)</f>
        <v>0</v>
      </c>
      <c r="BF93" s="239">
        <f>IF(N93="snížená",J93,0)</f>
        <v>0</v>
      </c>
      <c r="BG93" s="239">
        <f>IF(N93="zákl. přenesená",J93,0)</f>
        <v>0</v>
      </c>
      <c r="BH93" s="239">
        <f>IF(N93="sníž. přenesená",J93,0)</f>
        <v>0</v>
      </c>
      <c r="BI93" s="239">
        <f>IF(N93="nulová",J93,0)</f>
        <v>0</v>
      </c>
      <c r="BJ93" s="18" t="s">
        <v>82</v>
      </c>
      <c r="BK93" s="239">
        <f>ROUND(I93*H93,2)</f>
        <v>0</v>
      </c>
      <c r="BL93" s="18" t="s">
        <v>172</v>
      </c>
      <c r="BM93" s="238" t="s">
        <v>1355</v>
      </c>
    </row>
    <row r="94" spans="1:51" s="13" customFormat="1" ht="12">
      <c r="A94" s="13"/>
      <c r="B94" s="240"/>
      <c r="C94" s="241"/>
      <c r="D94" s="242" t="s">
        <v>174</v>
      </c>
      <c r="E94" s="243" t="s">
        <v>19</v>
      </c>
      <c r="F94" s="244" t="s">
        <v>1356</v>
      </c>
      <c r="G94" s="241"/>
      <c r="H94" s="245">
        <v>113.4</v>
      </c>
      <c r="I94" s="246"/>
      <c r="J94" s="241"/>
      <c r="K94" s="241"/>
      <c r="L94" s="247"/>
      <c r="M94" s="248"/>
      <c r="N94" s="249"/>
      <c r="O94" s="249"/>
      <c r="P94" s="249"/>
      <c r="Q94" s="249"/>
      <c r="R94" s="249"/>
      <c r="S94" s="249"/>
      <c r="T94" s="25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1" t="s">
        <v>174</v>
      </c>
      <c r="AU94" s="251" t="s">
        <v>84</v>
      </c>
      <c r="AV94" s="13" t="s">
        <v>84</v>
      </c>
      <c r="AW94" s="13" t="s">
        <v>36</v>
      </c>
      <c r="AX94" s="13" t="s">
        <v>82</v>
      </c>
      <c r="AY94" s="251" t="s">
        <v>165</v>
      </c>
    </row>
    <row r="95" spans="1:65" s="2" customFormat="1" ht="16.5" customHeight="1">
      <c r="A95" s="39"/>
      <c r="B95" s="40"/>
      <c r="C95" s="227" t="s">
        <v>84</v>
      </c>
      <c r="D95" s="227" t="s">
        <v>167</v>
      </c>
      <c r="E95" s="228" t="s">
        <v>1357</v>
      </c>
      <c r="F95" s="229" t="s">
        <v>1358</v>
      </c>
      <c r="G95" s="230" t="s">
        <v>170</v>
      </c>
      <c r="H95" s="231">
        <v>113.4</v>
      </c>
      <c r="I95" s="232"/>
      <c r="J95" s="233">
        <f>ROUND(I95*H95,2)</f>
        <v>0</v>
      </c>
      <c r="K95" s="229" t="s">
        <v>19</v>
      </c>
      <c r="L95" s="45"/>
      <c r="M95" s="234" t="s">
        <v>19</v>
      </c>
      <c r="N95" s="235" t="s">
        <v>46</v>
      </c>
      <c r="O95" s="85"/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8" t="s">
        <v>172</v>
      </c>
      <c r="AT95" s="238" t="s">
        <v>167</v>
      </c>
      <c r="AU95" s="238" t="s">
        <v>84</v>
      </c>
      <c r="AY95" s="18" t="s">
        <v>165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8" t="s">
        <v>82</v>
      </c>
      <c r="BK95" s="239">
        <f>ROUND(I95*H95,2)</f>
        <v>0</v>
      </c>
      <c r="BL95" s="18" t="s">
        <v>172</v>
      </c>
      <c r="BM95" s="238" t="s">
        <v>1359</v>
      </c>
    </row>
    <row r="96" spans="1:65" s="2" customFormat="1" ht="16.5" customHeight="1">
      <c r="A96" s="39"/>
      <c r="B96" s="40"/>
      <c r="C96" s="227" t="s">
        <v>182</v>
      </c>
      <c r="D96" s="227" t="s">
        <v>167</v>
      </c>
      <c r="E96" s="228" t="s">
        <v>1270</v>
      </c>
      <c r="F96" s="229" t="s">
        <v>1271</v>
      </c>
      <c r="G96" s="230" t="s">
        <v>170</v>
      </c>
      <c r="H96" s="231">
        <v>119.664</v>
      </c>
      <c r="I96" s="232"/>
      <c r="J96" s="233">
        <f>ROUND(I96*H96,2)</f>
        <v>0</v>
      </c>
      <c r="K96" s="229" t="s">
        <v>19</v>
      </c>
      <c r="L96" s="45"/>
      <c r="M96" s="234" t="s">
        <v>19</v>
      </c>
      <c r="N96" s="235" t="s">
        <v>46</v>
      </c>
      <c r="O96" s="85"/>
      <c r="P96" s="236">
        <f>O96*H96</f>
        <v>0</v>
      </c>
      <c r="Q96" s="236">
        <v>0</v>
      </c>
      <c r="R96" s="236">
        <f>Q96*H96</f>
        <v>0</v>
      </c>
      <c r="S96" s="236">
        <v>0</v>
      </c>
      <c r="T96" s="23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8" t="s">
        <v>172</v>
      </c>
      <c r="AT96" s="238" t="s">
        <v>167</v>
      </c>
      <c r="AU96" s="238" t="s">
        <v>84</v>
      </c>
      <c r="AY96" s="18" t="s">
        <v>165</v>
      </c>
      <c r="BE96" s="239">
        <f>IF(N96="základní",J96,0)</f>
        <v>0</v>
      </c>
      <c r="BF96" s="239">
        <f>IF(N96="snížená",J96,0)</f>
        <v>0</v>
      </c>
      <c r="BG96" s="239">
        <f>IF(N96="zákl. přenesená",J96,0)</f>
        <v>0</v>
      </c>
      <c r="BH96" s="239">
        <f>IF(N96="sníž. přenesená",J96,0)</f>
        <v>0</v>
      </c>
      <c r="BI96" s="239">
        <f>IF(N96="nulová",J96,0)</f>
        <v>0</v>
      </c>
      <c r="BJ96" s="18" t="s">
        <v>82</v>
      </c>
      <c r="BK96" s="239">
        <f>ROUND(I96*H96,2)</f>
        <v>0</v>
      </c>
      <c r="BL96" s="18" t="s">
        <v>172</v>
      </c>
      <c r="BM96" s="238" t="s">
        <v>1360</v>
      </c>
    </row>
    <row r="97" spans="1:47" s="2" customFormat="1" ht="12">
      <c r="A97" s="39"/>
      <c r="B97" s="40"/>
      <c r="C97" s="41"/>
      <c r="D97" s="242" t="s">
        <v>897</v>
      </c>
      <c r="E97" s="41"/>
      <c r="F97" s="263" t="s">
        <v>1361</v>
      </c>
      <c r="G97" s="41"/>
      <c r="H97" s="41"/>
      <c r="I97" s="147"/>
      <c r="J97" s="41"/>
      <c r="K97" s="41"/>
      <c r="L97" s="45"/>
      <c r="M97" s="264"/>
      <c r="N97" s="265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897</v>
      </c>
      <c r="AU97" s="18" t="s">
        <v>84</v>
      </c>
    </row>
    <row r="98" spans="1:51" s="13" customFormat="1" ht="12">
      <c r="A98" s="13"/>
      <c r="B98" s="240"/>
      <c r="C98" s="241"/>
      <c r="D98" s="242" t="s">
        <v>174</v>
      </c>
      <c r="E98" s="243" t="s">
        <v>19</v>
      </c>
      <c r="F98" s="244" t="s">
        <v>1362</v>
      </c>
      <c r="G98" s="241"/>
      <c r="H98" s="245">
        <v>113.4</v>
      </c>
      <c r="I98" s="246"/>
      <c r="J98" s="241"/>
      <c r="K98" s="241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174</v>
      </c>
      <c r="AU98" s="251" t="s">
        <v>84</v>
      </c>
      <c r="AV98" s="13" t="s">
        <v>84</v>
      </c>
      <c r="AW98" s="13" t="s">
        <v>36</v>
      </c>
      <c r="AX98" s="13" t="s">
        <v>75</v>
      </c>
      <c r="AY98" s="251" t="s">
        <v>165</v>
      </c>
    </row>
    <row r="99" spans="1:51" s="13" customFormat="1" ht="12">
      <c r="A99" s="13"/>
      <c r="B99" s="240"/>
      <c r="C99" s="241"/>
      <c r="D99" s="242" t="s">
        <v>174</v>
      </c>
      <c r="E99" s="243" t="s">
        <v>19</v>
      </c>
      <c r="F99" s="244" t="s">
        <v>1363</v>
      </c>
      <c r="G99" s="241"/>
      <c r="H99" s="245">
        <v>6.264</v>
      </c>
      <c r="I99" s="246"/>
      <c r="J99" s="241"/>
      <c r="K99" s="241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174</v>
      </c>
      <c r="AU99" s="251" t="s">
        <v>84</v>
      </c>
      <c r="AV99" s="13" t="s">
        <v>84</v>
      </c>
      <c r="AW99" s="13" t="s">
        <v>36</v>
      </c>
      <c r="AX99" s="13" t="s">
        <v>75</v>
      </c>
      <c r="AY99" s="251" t="s">
        <v>165</v>
      </c>
    </row>
    <row r="100" spans="1:51" s="14" customFormat="1" ht="12">
      <c r="A100" s="14"/>
      <c r="B100" s="252"/>
      <c r="C100" s="253"/>
      <c r="D100" s="242" t="s">
        <v>174</v>
      </c>
      <c r="E100" s="254" t="s">
        <v>19</v>
      </c>
      <c r="F100" s="255" t="s">
        <v>178</v>
      </c>
      <c r="G100" s="253"/>
      <c r="H100" s="256">
        <v>119.664</v>
      </c>
      <c r="I100" s="257"/>
      <c r="J100" s="253"/>
      <c r="K100" s="253"/>
      <c r="L100" s="258"/>
      <c r="M100" s="259"/>
      <c r="N100" s="260"/>
      <c r="O100" s="260"/>
      <c r="P100" s="260"/>
      <c r="Q100" s="260"/>
      <c r="R100" s="260"/>
      <c r="S100" s="260"/>
      <c r="T100" s="26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2" t="s">
        <v>174</v>
      </c>
      <c r="AU100" s="262" t="s">
        <v>84</v>
      </c>
      <c r="AV100" s="14" t="s">
        <v>172</v>
      </c>
      <c r="AW100" s="14" t="s">
        <v>36</v>
      </c>
      <c r="AX100" s="14" t="s">
        <v>82</v>
      </c>
      <c r="AY100" s="262" t="s">
        <v>165</v>
      </c>
    </row>
    <row r="101" spans="1:65" s="2" customFormat="1" ht="16.5" customHeight="1">
      <c r="A101" s="39"/>
      <c r="B101" s="40"/>
      <c r="C101" s="227" t="s">
        <v>172</v>
      </c>
      <c r="D101" s="227" t="s">
        <v>167</v>
      </c>
      <c r="E101" s="228" t="s">
        <v>199</v>
      </c>
      <c r="F101" s="229" t="s">
        <v>200</v>
      </c>
      <c r="G101" s="230" t="s">
        <v>170</v>
      </c>
      <c r="H101" s="231">
        <v>107.136</v>
      </c>
      <c r="I101" s="232"/>
      <c r="J101" s="233">
        <f>ROUND(I101*H101,2)</f>
        <v>0</v>
      </c>
      <c r="K101" s="229" t="s">
        <v>19</v>
      </c>
      <c r="L101" s="45"/>
      <c r="M101" s="234" t="s">
        <v>19</v>
      </c>
      <c r="N101" s="235" t="s">
        <v>46</v>
      </c>
      <c r="O101" s="85"/>
      <c r="P101" s="236">
        <f>O101*H101</f>
        <v>0</v>
      </c>
      <c r="Q101" s="236">
        <v>0</v>
      </c>
      <c r="R101" s="236">
        <f>Q101*H101</f>
        <v>0</v>
      </c>
      <c r="S101" s="236">
        <v>0</v>
      </c>
      <c r="T101" s="23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8" t="s">
        <v>172</v>
      </c>
      <c r="AT101" s="238" t="s">
        <v>167</v>
      </c>
      <c r="AU101" s="238" t="s">
        <v>84</v>
      </c>
      <c r="AY101" s="18" t="s">
        <v>165</v>
      </c>
      <c r="BE101" s="239">
        <f>IF(N101="základní",J101,0)</f>
        <v>0</v>
      </c>
      <c r="BF101" s="239">
        <f>IF(N101="snížená",J101,0)</f>
        <v>0</v>
      </c>
      <c r="BG101" s="239">
        <f>IF(N101="zákl. přenesená",J101,0)</f>
        <v>0</v>
      </c>
      <c r="BH101" s="239">
        <f>IF(N101="sníž. přenesená",J101,0)</f>
        <v>0</v>
      </c>
      <c r="BI101" s="239">
        <f>IF(N101="nulová",J101,0)</f>
        <v>0</v>
      </c>
      <c r="BJ101" s="18" t="s">
        <v>82</v>
      </c>
      <c r="BK101" s="239">
        <f>ROUND(I101*H101,2)</f>
        <v>0</v>
      </c>
      <c r="BL101" s="18" t="s">
        <v>172</v>
      </c>
      <c r="BM101" s="238" t="s">
        <v>1364</v>
      </c>
    </row>
    <row r="102" spans="1:47" s="2" customFormat="1" ht="12">
      <c r="A102" s="39"/>
      <c r="B102" s="40"/>
      <c r="C102" s="41"/>
      <c r="D102" s="242" t="s">
        <v>897</v>
      </c>
      <c r="E102" s="41"/>
      <c r="F102" s="263" t="s">
        <v>1365</v>
      </c>
      <c r="G102" s="41"/>
      <c r="H102" s="41"/>
      <c r="I102" s="147"/>
      <c r="J102" s="41"/>
      <c r="K102" s="41"/>
      <c r="L102" s="45"/>
      <c r="M102" s="264"/>
      <c r="N102" s="26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897</v>
      </c>
      <c r="AU102" s="18" t="s">
        <v>84</v>
      </c>
    </row>
    <row r="103" spans="1:51" s="13" customFormat="1" ht="12">
      <c r="A103" s="13"/>
      <c r="B103" s="240"/>
      <c r="C103" s="241"/>
      <c r="D103" s="242" t="s">
        <v>174</v>
      </c>
      <c r="E103" s="243" t="s">
        <v>19</v>
      </c>
      <c r="F103" s="244" t="s">
        <v>1362</v>
      </c>
      <c r="G103" s="241"/>
      <c r="H103" s="245">
        <v>113.4</v>
      </c>
      <c r="I103" s="246"/>
      <c r="J103" s="241"/>
      <c r="K103" s="241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174</v>
      </c>
      <c r="AU103" s="251" t="s">
        <v>84</v>
      </c>
      <c r="AV103" s="13" t="s">
        <v>84</v>
      </c>
      <c r="AW103" s="13" t="s">
        <v>36</v>
      </c>
      <c r="AX103" s="13" t="s">
        <v>75</v>
      </c>
      <c r="AY103" s="251" t="s">
        <v>165</v>
      </c>
    </row>
    <row r="104" spans="1:51" s="13" customFormat="1" ht="12">
      <c r="A104" s="13"/>
      <c r="B104" s="240"/>
      <c r="C104" s="241"/>
      <c r="D104" s="242" t="s">
        <v>174</v>
      </c>
      <c r="E104" s="243" t="s">
        <v>19</v>
      </c>
      <c r="F104" s="244" t="s">
        <v>1366</v>
      </c>
      <c r="G104" s="241"/>
      <c r="H104" s="245">
        <v>-6.264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174</v>
      </c>
      <c r="AU104" s="251" t="s">
        <v>84</v>
      </c>
      <c r="AV104" s="13" t="s">
        <v>84</v>
      </c>
      <c r="AW104" s="13" t="s">
        <v>36</v>
      </c>
      <c r="AX104" s="13" t="s">
        <v>75</v>
      </c>
      <c r="AY104" s="251" t="s">
        <v>165</v>
      </c>
    </row>
    <row r="105" spans="1:51" s="14" customFormat="1" ht="12">
      <c r="A105" s="14"/>
      <c r="B105" s="252"/>
      <c r="C105" s="253"/>
      <c r="D105" s="242" t="s">
        <v>174</v>
      </c>
      <c r="E105" s="254" t="s">
        <v>19</v>
      </c>
      <c r="F105" s="255" t="s">
        <v>178</v>
      </c>
      <c r="G105" s="253"/>
      <c r="H105" s="256">
        <v>107.136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174</v>
      </c>
      <c r="AU105" s="262" t="s">
        <v>84</v>
      </c>
      <c r="AV105" s="14" t="s">
        <v>172</v>
      </c>
      <c r="AW105" s="14" t="s">
        <v>36</v>
      </c>
      <c r="AX105" s="14" t="s">
        <v>82</v>
      </c>
      <c r="AY105" s="262" t="s">
        <v>165</v>
      </c>
    </row>
    <row r="106" spans="1:65" s="2" customFormat="1" ht="16.5" customHeight="1">
      <c r="A106" s="39"/>
      <c r="B106" s="40"/>
      <c r="C106" s="227" t="s">
        <v>190</v>
      </c>
      <c r="D106" s="227" t="s">
        <v>167</v>
      </c>
      <c r="E106" s="228" t="s">
        <v>206</v>
      </c>
      <c r="F106" s="229" t="s">
        <v>207</v>
      </c>
      <c r="G106" s="230" t="s">
        <v>170</v>
      </c>
      <c r="H106" s="231">
        <v>321.408</v>
      </c>
      <c r="I106" s="232"/>
      <c r="J106" s="233">
        <f>ROUND(I106*H106,2)</f>
        <v>0</v>
      </c>
      <c r="K106" s="229" t="s">
        <v>19</v>
      </c>
      <c r="L106" s="45"/>
      <c r="M106" s="234" t="s">
        <v>19</v>
      </c>
      <c r="N106" s="235" t="s">
        <v>46</v>
      </c>
      <c r="O106" s="85"/>
      <c r="P106" s="236">
        <f>O106*H106</f>
        <v>0</v>
      </c>
      <c r="Q106" s="236">
        <v>0</v>
      </c>
      <c r="R106" s="236">
        <f>Q106*H106</f>
        <v>0</v>
      </c>
      <c r="S106" s="236">
        <v>0</v>
      </c>
      <c r="T106" s="23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8" t="s">
        <v>172</v>
      </c>
      <c r="AT106" s="238" t="s">
        <v>167</v>
      </c>
      <c r="AU106" s="238" t="s">
        <v>84</v>
      </c>
      <c r="AY106" s="18" t="s">
        <v>165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18" t="s">
        <v>82</v>
      </c>
      <c r="BK106" s="239">
        <f>ROUND(I106*H106,2)</f>
        <v>0</v>
      </c>
      <c r="BL106" s="18" t="s">
        <v>172</v>
      </c>
      <c r="BM106" s="238" t="s">
        <v>1367</v>
      </c>
    </row>
    <row r="107" spans="1:51" s="13" customFormat="1" ht="12">
      <c r="A107" s="13"/>
      <c r="B107" s="240"/>
      <c r="C107" s="241"/>
      <c r="D107" s="242" t="s">
        <v>174</v>
      </c>
      <c r="E107" s="243" t="s">
        <v>19</v>
      </c>
      <c r="F107" s="244" t="s">
        <v>1368</v>
      </c>
      <c r="G107" s="241"/>
      <c r="H107" s="245">
        <v>321.408</v>
      </c>
      <c r="I107" s="246"/>
      <c r="J107" s="241"/>
      <c r="K107" s="241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174</v>
      </c>
      <c r="AU107" s="251" t="s">
        <v>84</v>
      </c>
      <c r="AV107" s="13" t="s">
        <v>84</v>
      </c>
      <c r="AW107" s="13" t="s">
        <v>36</v>
      </c>
      <c r="AX107" s="13" t="s">
        <v>82</v>
      </c>
      <c r="AY107" s="251" t="s">
        <v>165</v>
      </c>
    </row>
    <row r="108" spans="1:65" s="2" customFormat="1" ht="16.5" customHeight="1">
      <c r="A108" s="39"/>
      <c r="B108" s="40"/>
      <c r="C108" s="227" t="s">
        <v>194</v>
      </c>
      <c r="D108" s="227" t="s">
        <v>167</v>
      </c>
      <c r="E108" s="228" t="s">
        <v>1369</v>
      </c>
      <c r="F108" s="229" t="s">
        <v>1370</v>
      </c>
      <c r="G108" s="230" t="s">
        <v>170</v>
      </c>
      <c r="H108" s="231">
        <v>113.4</v>
      </c>
      <c r="I108" s="232"/>
      <c r="J108" s="233">
        <f>ROUND(I108*H108,2)</f>
        <v>0</v>
      </c>
      <c r="K108" s="229" t="s">
        <v>19</v>
      </c>
      <c r="L108" s="45"/>
      <c r="M108" s="234" t="s">
        <v>19</v>
      </c>
      <c r="N108" s="235" t="s">
        <v>46</v>
      </c>
      <c r="O108" s="85"/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8" t="s">
        <v>172</v>
      </c>
      <c r="AT108" s="238" t="s">
        <v>167</v>
      </c>
      <c r="AU108" s="238" t="s">
        <v>84</v>
      </c>
      <c r="AY108" s="18" t="s">
        <v>165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8" t="s">
        <v>82</v>
      </c>
      <c r="BK108" s="239">
        <f>ROUND(I108*H108,2)</f>
        <v>0</v>
      </c>
      <c r="BL108" s="18" t="s">
        <v>172</v>
      </c>
      <c r="BM108" s="238" t="s">
        <v>1371</v>
      </c>
    </row>
    <row r="109" spans="1:51" s="13" customFormat="1" ht="12">
      <c r="A109" s="13"/>
      <c r="B109" s="240"/>
      <c r="C109" s="241"/>
      <c r="D109" s="242" t="s">
        <v>174</v>
      </c>
      <c r="E109" s="243" t="s">
        <v>19</v>
      </c>
      <c r="F109" s="244" t="s">
        <v>1372</v>
      </c>
      <c r="G109" s="241"/>
      <c r="H109" s="245">
        <v>113.4</v>
      </c>
      <c r="I109" s="246"/>
      <c r="J109" s="241"/>
      <c r="K109" s="241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174</v>
      </c>
      <c r="AU109" s="251" t="s">
        <v>84</v>
      </c>
      <c r="AV109" s="13" t="s">
        <v>84</v>
      </c>
      <c r="AW109" s="13" t="s">
        <v>36</v>
      </c>
      <c r="AX109" s="13" t="s">
        <v>82</v>
      </c>
      <c r="AY109" s="251" t="s">
        <v>165</v>
      </c>
    </row>
    <row r="110" spans="1:65" s="2" customFormat="1" ht="16.5" customHeight="1">
      <c r="A110" s="39"/>
      <c r="B110" s="40"/>
      <c r="C110" s="227" t="s">
        <v>198</v>
      </c>
      <c r="D110" s="227" t="s">
        <v>167</v>
      </c>
      <c r="E110" s="228" t="s">
        <v>211</v>
      </c>
      <c r="F110" s="229" t="s">
        <v>212</v>
      </c>
      <c r="G110" s="230" t="s">
        <v>213</v>
      </c>
      <c r="H110" s="231">
        <v>198.202</v>
      </c>
      <c r="I110" s="232"/>
      <c r="J110" s="233">
        <f>ROUND(I110*H110,2)</f>
        <v>0</v>
      </c>
      <c r="K110" s="229" t="s">
        <v>19</v>
      </c>
      <c r="L110" s="45"/>
      <c r="M110" s="234" t="s">
        <v>19</v>
      </c>
      <c r="N110" s="235" t="s">
        <v>46</v>
      </c>
      <c r="O110" s="85"/>
      <c r="P110" s="236">
        <f>O110*H110</f>
        <v>0</v>
      </c>
      <c r="Q110" s="236">
        <v>0</v>
      </c>
      <c r="R110" s="236">
        <f>Q110*H110</f>
        <v>0</v>
      </c>
      <c r="S110" s="236">
        <v>0</v>
      </c>
      <c r="T110" s="23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8" t="s">
        <v>172</v>
      </c>
      <c r="AT110" s="238" t="s">
        <v>167</v>
      </c>
      <c r="AU110" s="238" t="s">
        <v>84</v>
      </c>
      <c r="AY110" s="18" t="s">
        <v>165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18" t="s">
        <v>82</v>
      </c>
      <c r="BK110" s="239">
        <f>ROUND(I110*H110,2)</f>
        <v>0</v>
      </c>
      <c r="BL110" s="18" t="s">
        <v>172</v>
      </c>
      <c r="BM110" s="238" t="s">
        <v>1373</v>
      </c>
    </row>
    <row r="111" spans="1:51" s="13" customFormat="1" ht="12">
      <c r="A111" s="13"/>
      <c r="B111" s="240"/>
      <c r="C111" s="241"/>
      <c r="D111" s="242" t="s">
        <v>174</v>
      </c>
      <c r="E111" s="243" t="s">
        <v>19</v>
      </c>
      <c r="F111" s="244" t="s">
        <v>1374</v>
      </c>
      <c r="G111" s="241"/>
      <c r="H111" s="245">
        <v>198.202</v>
      </c>
      <c r="I111" s="246"/>
      <c r="J111" s="241"/>
      <c r="K111" s="241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174</v>
      </c>
      <c r="AU111" s="251" t="s">
        <v>84</v>
      </c>
      <c r="AV111" s="13" t="s">
        <v>84</v>
      </c>
      <c r="AW111" s="13" t="s">
        <v>36</v>
      </c>
      <c r="AX111" s="13" t="s">
        <v>82</v>
      </c>
      <c r="AY111" s="251" t="s">
        <v>165</v>
      </c>
    </row>
    <row r="112" spans="1:65" s="2" customFormat="1" ht="16.5" customHeight="1">
      <c r="A112" s="39"/>
      <c r="B112" s="40"/>
      <c r="C112" s="227" t="s">
        <v>205</v>
      </c>
      <c r="D112" s="227" t="s">
        <v>167</v>
      </c>
      <c r="E112" s="228" t="s">
        <v>1375</v>
      </c>
      <c r="F112" s="229" t="s">
        <v>1376</v>
      </c>
      <c r="G112" s="230" t="s">
        <v>170</v>
      </c>
      <c r="H112" s="231">
        <v>6.264</v>
      </c>
      <c r="I112" s="232"/>
      <c r="J112" s="233">
        <f>ROUND(I112*H112,2)</f>
        <v>0</v>
      </c>
      <c r="K112" s="229" t="s">
        <v>19</v>
      </c>
      <c r="L112" s="45"/>
      <c r="M112" s="234" t="s">
        <v>19</v>
      </c>
      <c r="N112" s="235" t="s">
        <v>46</v>
      </c>
      <c r="O112" s="85"/>
      <c r="P112" s="236">
        <f>O112*H112</f>
        <v>0</v>
      </c>
      <c r="Q112" s="236">
        <v>0</v>
      </c>
      <c r="R112" s="236">
        <f>Q112*H112</f>
        <v>0</v>
      </c>
      <c r="S112" s="236">
        <v>0</v>
      </c>
      <c r="T112" s="23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8" t="s">
        <v>172</v>
      </c>
      <c r="AT112" s="238" t="s">
        <v>167</v>
      </c>
      <c r="AU112" s="238" t="s">
        <v>84</v>
      </c>
      <c r="AY112" s="18" t="s">
        <v>165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8" t="s">
        <v>82</v>
      </c>
      <c r="BK112" s="239">
        <f>ROUND(I112*H112,2)</f>
        <v>0</v>
      </c>
      <c r="BL112" s="18" t="s">
        <v>172</v>
      </c>
      <c r="BM112" s="238" t="s">
        <v>1377</v>
      </c>
    </row>
    <row r="113" spans="1:51" s="13" customFormat="1" ht="12">
      <c r="A113" s="13"/>
      <c r="B113" s="240"/>
      <c r="C113" s="241"/>
      <c r="D113" s="242" t="s">
        <v>174</v>
      </c>
      <c r="E113" s="243" t="s">
        <v>19</v>
      </c>
      <c r="F113" s="244" t="s">
        <v>1378</v>
      </c>
      <c r="G113" s="241"/>
      <c r="H113" s="245">
        <v>6.048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174</v>
      </c>
      <c r="AU113" s="251" t="s">
        <v>84</v>
      </c>
      <c r="AV113" s="13" t="s">
        <v>84</v>
      </c>
      <c r="AW113" s="13" t="s">
        <v>36</v>
      </c>
      <c r="AX113" s="13" t="s">
        <v>75</v>
      </c>
      <c r="AY113" s="251" t="s">
        <v>165</v>
      </c>
    </row>
    <row r="114" spans="1:51" s="13" customFormat="1" ht="12">
      <c r="A114" s="13"/>
      <c r="B114" s="240"/>
      <c r="C114" s="241"/>
      <c r="D114" s="242" t="s">
        <v>174</v>
      </c>
      <c r="E114" s="243" t="s">
        <v>19</v>
      </c>
      <c r="F114" s="244" t="s">
        <v>1379</v>
      </c>
      <c r="G114" s="241"/>
      <c r="H114" s="245">
        <v>0.216</v>
      </c>
      <c r="I114" s="246"/>
      <c r="J114" s="241"/>
      <c r="K114" s="241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174</v>
      </c>
      <c r="AU114" s="251" t="s">
        <v>84</v>
      </c>
      <c r="AV114" s="13" t="s">
        <v>84</v>
      </c>
      <c r="AW114" s="13" t="s">
        <v>36</v>
      </c>
      <c r="AX114" s="13" t="s">
        <v>75</v>
      </c>
      <c r="AY114" s="251" t="s">
        <v>165</v>
      </c>
    </row>
    <row r="115" spans="1:51" s="14" customFormat="1" ht="12">
      <c r="A115" s="14"/>
      <c r="B115" s="252"/>
      <c r="C115" s="253"/>
      <c r="D115" s="242" t="s">
        <v>174</v>
      </c>
      <c r="E115" s="254" t="s">
        <v>19</v>
      </c>
      <c r="F115" s="255" t="s">
        <v>178</v>
      </c>
      <c r="G115" s="253"/>
      <c r="H115" s="256">
        <v>6.264</v>
      </c>
      <c r="I115" s="257"/>
      <c r="J115" s="253"/>
      <c r="K115" s="253"/>
      <c r="L115" s="258"/>
      <c r="M115" s="259"/>
      <c r="N115" s="260"/>
      <c r="O115" s="260"/>
      <c r="P115" s="260"/>
      <c r="Q115" s="260"/>
      <c r="R115" s="260"/>
      <c r="S115" s="260"/>
      <c r="T115" s="26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2" t="s">
        <v>174</v>
      </c>
      <c r="AU115" s="262" t="s">
        <v>84</v>
      </c>
      <c r="AV115" s="14" t="s">
        <v>172</v>
      </c>
      <c r="AW115" s="14" t="s">
        <v>36</v>
      </c>
      <c r="AX115" s="14" t="s">
        <v>82</v>
      </c>
      <c r="AY115" s="262" t="s">
        <v>165</v>
      </c>
    </row>
    <row r="116" spans="1:65" s="2" customFormat="1" ht="16.5" customHeight="1">
      <c r="A116" s="39"/>
      <c r="B116" s="40"/>
      <c r="C116" s="227" t="s">
        <v>210</v>
      </c>
      <c r="D116" s="227" t="s">
        <v>167</v>
      </c>
      <c r="E116" s="228" t="s">
        <v>1380</v>
      </c>
      <c r="F116" s="229" t="s">
        <v>1381</v>
      </c>
      <c r="G116" s="230" t="s">
        <v>188</v>
      </c>
      <c r="H116" s="231">
        <v>102</v>
      </c>
      <c r="I116" s="232"/>
      <c r="J116" s="233">
        <f>ROUND(I116*H116,2)</f>
        <v>0</v>
      </c>
      <c r="K116" s="229" t="s">
        <v>19</v>
      </c>
      <c r="L116" s="45"/>
      <c r="M116" s="234" t="s">
        <v>19</v>
      </c>
      <c r="N116" s="235" t="s">
        <v>46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8" t="s">
        <v>172</v>
      </c>
      <c r="AT116" s="238" t="s">
        <v>167</v>
      </c>
      <c r="AU116" s="238" t="s">
        <v>84</v>
      </c>
      <c r="AY116" s="18" t="s">
        <v>165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8" t="s">
        <v>82</v>
      </c>
      <c r="BK116" s="239">
        <f>ROUND(I116*H116,2)</f>
        <v>0</v>
      </c>
      <c r="BL116" s="18" t="s">
        <v>172</v>
      </c>
      <c r="BM116" s="238" t="s">
        <v>1382</v>
      </c>
    </row>
    <row r="117" spans="1:51" s="13" customFormat="1" ht="12">
      <c r="A117" s="13"/>
      <c r="B117" s="240"/>
      <c r="C117" s="241"/>
      <c r="D117" s="242" t="s">
        <v>174</v>
      </c>
      <c r="E117" s="243" t="s">
        <v>19</v>
      </c>
      <c r="F117" s="244" t="s">
        <v>1383</v>
      </c>
      <c r="G117" s="241"/>
      <c r="H117" s="245">
        <v>102</v>
      </c>
      <c r="I117" s="246"/>
      <c r="J117" s="241"/>
      <c r="K117" s="241"/>
      <c r="L117" s="247"/>
      <c r="M117" s="248"/>
      <c r="N117" s="249"/>
      <c r="O117" s="249"/>
      <c r="P117" s="249"/>
      <c r="Q117" s="249"/>
      <c r="R117" s="249"/>
      <c r="S117" s="249"/>
      <c r="T117" s="25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1" t="s">
        <v>174</v>
      </c>
      <c r="AU117" s="251" t="s">
        <v>84</v>
      </c>
      <c r="AV117" s="13" t="s">
        <v>84</v>
      </c>
      <c r="AW117" s="13" t="s">
        <v>36</v>
      </c>
      <c r="AX117" s="13" t="s">
        <v>82</v>
      </c>
      <c r="AY117" s="251" t="s">
        <v>165</v>
      </c>
    </row>
    <row r="118" spans="1:65" s="2" customFormat="1" ht="16.5" customHeight="1">
      <c r="A118" s="39"/>
      <c r="B118" s="40"/>
      <c r="C118" s="266" t="s">
        <v>217</v>
      </c>
      <c r="D118" s="266" t="s">
        <v>229</v>
      </c>
      <c r="E118" s="267" t="s">
        <v>1384</v>
      </c>
      <c r="F118" s="268" t="s">
        <v>1385</v>
      </c>
      <c r="G118" s="269" t="s">
        <v>1386</v>
      </c>
      <c r="H118" s="270">
        <v>2.55</v>
      </c>
      <c r="I118" s="271"/>
      <c r="J118" s="272">
        <f>ROUND(I118*H118,2)</f>
        <v>0</v>
      </c>
      <c r="K118" s="268" t="s">
        <v>19</v>
      </c>
      <c r="L118" s="273"/>
      <c r="M118" s="274" t="s">
        <v>19</v>
      </c>
      <c r="N118" s="275" t="s">
        <v>46</v>
      </c>
      <c r="O118" s="85"/>
      <c r="P118" s="236">
        <f>O118*H118</f>
        <v>0</v>
      </c>
      <c r="Q118" s="236">
        <v>0.001</v>
      </c>
      <c r="R118" s="236">
        <f>Q118*H118</f>
        <v>0.0025499999999999997</v>
      </c>
      <c r="S118" s="236">
        <v>0</v>
      </c>
      <c r="T118" s="23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8" t="s">
        <v>205</v>
      </c>
      <c r="AT118" s="238" t="s">
        <v>229</v>
      </c>
      <c r="AU118" s="238" t="s">
        <v>84</v>
      </c>
      <c r="AY118" s="18" t="s">
        <v>165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8" t="s">
        <v>82</v>
      </c>
      <c r="BK118" s="239">
        <f>ROUND(I118*H118,2)</f>
        <v>0</v>
      </c>
      <c r="BL118" s="18" t="s">
        <v>172</v>
      </c>
      <c r="BM118" s="238" t="s">
        <v>1387</v>
      </c>
    </row>
    <row r="119" spans="1:51" s="13" customFormat="1" ht="12">
      <c r="A119" s="13"/>
      <c r="B119" s="240"/>
      <c r="C119" s="241"/>
      <c r="D119" s="242" t="s">
        <v>174</v>
      </c>
      <c r="E119" s="243" t="s">
        <v>19</v>
      </c>
      <c r="F119" s="244" t="s">
        <v>1388</v>
      </c>
      <c r="G119" s="241"/>
      <c r="H119" s="245">
        <v>2.55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174</v>
      </c>
      <c r="AU119" s="251" t="s">
        <v>84</v>
      </c>
      <c r="AV119" s="13" t="s">
        <v>84</v>
      </c>
      <c r="AW119" s="13" t="s">
        <v>36</v>
      </c>
      <c r="AX119" s="13" t="s">
        <v>82</v>
      </c>
      <c r="AY119" s="251" t="s">
        <v>165</v>
      </c>
    </row>
    <row r="120" spans="1:65" s="2" customFormat="1" ht="16.5" customHeight="1">
      <c r="A120" s="39"/>
      <c r="B120" s="40"/>
      <c r="C120" s="227" t="s">
        <v>223</v>
      </c>
      <c r="D120" s="227" t="s">
        <v>167</v>
      </c>
      <c r="E120" s="228" t="s">
        <v>1140</v>
      </c>
      <c r="F120" s="229" t="s">
        <v>1141</v>
      </c>
      <c r="G120" s="230" t="s">
        <v>188</v>
      </c>
      <c r="H120" s="231">
        <v>102</v>
      </c>
      <c r="I120" s="232"/>
      <c r="J120" s="233">
        <f>ROUND(I120*H120,2)</f>
        <v>0</v>
      </c>
      <c r="K120" s="229" t="s">
        <v>19</v>
      </c>
      <c r="L120" s="45"/>
      <c r="M120" s="234" t="s">
        <v>19</v>
      </c>
      <c r="N120" s="235" t="s">
        <v>46</v>
      </c>
      <c r="O120" s="85"/>
      <c r="P120" s="236">
        <f>O120*H120</f>
        <v>0</v>
      </c>
      <c r="Q120" s="236">
        <v>0</v>
      </c>
      <c r="R120" s="236">
        <f>Q120*H120</f>
        <v>0</v>
      </c>
      <c r="S120" s="236">
        <v>0</v>
      </c>
      <c r="T120" s="23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8" t="s">
        <v>172</v>
      </c>
      <c r="AT120" s="238" t="s">
        <v>167</v>
      </c>
      <c r="AU120" s="238" t="s">
        <v>84</v>
      </c>
      <c r="AY120" s="18" t="s">
        <v>165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8" t="s">
        <v>82</v>
      </c>
      <c r="BK120" s="239">
        <f>ROUND(I120*H120,2)</f>
        <v>0</v>
      </c>
      <c r="BL120" s="18" t="s">
        <v>172</v>
      </c>
      <c r="BM120" s="238" t="s">
        <v>1389</v>
      </c>
    </row>
    <row r="121" spans="1:65" s="2" customFormat="1" ht="16.5" customHeight="1">
      <c r="A121" s="39"/>
      <c r="B121" s="40"/>
      <c r="C121" s="227" t="s">
        <v>228</v>
      </c>
      <c r="D121" s="227" t="s">
        <v>167</v>
      </c>
      <c r="E121" s="228" t="s">
        <v>1049</v>
      </c>
      <c r="F121" s="229" t="s">
        <v>1050</v>
      </c>
      <c r="G121" s="230" t="s">
        <v>188</v>
      </c>
      <c r="H121" s="231">
        <v>41.2</v>
      </c>
      <c r="I121" s="232"/>
      <c r="J121" s="233">
        <f>ROUND(I121*H121,2)</f>
        <v>0</v>
      </c>
      <c r="K121" s="229" t="s">
        <v>19</v>
      </c>
      <c r="L121" s="45"/>
      <c r="M121" s="234" t="s">
        <v>19</v>
      </c>
      <c r="N121" s="235" t="s">
        <v>46</v>
      </c>
      <c r="O121" s="85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8" t="s">
        <v>172</v>
      </c>
      <c r="AT121" s="238" t="s">
        <v>167</v>
      </c>
      <c r="AU121" s="238" t="s">
        <v>84</v>
      </c>
      <c r="AY121" s="18" t="s">
        <v>165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8" t="s">
        <v>82</v>
      </c>
      <c r="BK121" s="239">
        <f>ROUND(I121*H121,2)</f>
        <v>0</v>
      </c>
      <c r="BL121" s="18" t="s">
        <v>172</v>
      </c>
      <c r="BM121" s="238" t="s">
        <v>1390</v>
      </c>
    </row>
    <row r="122" spans="1:51" s="13" customFormat="1" ht="12">
      <c r="A122" s="13"/>
      <c r="B122" s="240"/>
      <c r="C122" s="241"/>
      <c r="D122" s="242" t="s">
        <v>174</v>
      </c>
      <c r="E122" s="243" t="s">
        <v>19</v>
      </c>
      <c r="F122" s="244" t="s">
        <v>1391</v>
      </c>
      <c r="G122" s="241"/>
      <c r="H122" s="245">
        <v>41.2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174</v>
      </c>
      <c r="AU122" s="251" t="s">
        <v>84</v>
      </c>
      <c r="AV122" s="13" t="s">
        <v>84</v>
      </c>
      <c r="AW122" s="13" t="s">
        <v>36</v>
      </c>
      <c r="AX122" s="13" t="s">
        <v>75</v>
      </c>
      <c r="AY122" s="251" t="s">
        <v>165</v>
      </c>
    </row>
    <row r="123" spans="1:51" s="14" customFormat="1" ht="12">
      <c r="A123" s="14"/>
      <c r="B123" s="252"/>
      <c r="C123" s="253"/>
      <c r="D123" s="242" t="s">
        <v>174</v>
      </c>
      <c r="E123" s="254" t="s">
        <v>19</v>
      </c>
      <c r="F123" s="255" t="s">
        <v>178</v>
      </c>
      <c r="G123" s="253"/>
      <c r="H123" s="256">
        <v>41.2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174</v>
      </c>
      <c r="AU123" s="262" t="s">
        <v>84</v>
      </c>
      <c r="AV123" s="14" t="s">
        <v>172</v>
      </c>
      <c r="AW123" s="14" t="s">
        <v>36</v>
      </c>
      <c r="AX123" s="14" t="s">
        <v>82</v>
      </c>
      <c r="AY123" s="262" t="s">
        <v>165</v>
      </c>
    </row>
    <row r="124" spans="1:65" s="2" customFormat="1" ht="16.5" customHeight="1">
      <c r="A124" s="39"/>
      <c r="B124" s="40"/>
      <c r="C124" s="227" t="s">
        <v>234</v>
      </c>
      <c r="D124" s="227" t="s">
        <v>167</v>
      </c>
      <c r="E124" s="228" t="s">
        <v>1392</v>
      </c>
      <c r="F124" s="229" t="s">
        <v>1393</v>
      </c>
      <c r="G124" s="230" t="s">
        <v>188</v>
      </c>
      <c r="H124" s="231">
        <v>102</v>
      </c>
      <c r="I124" s="232"/>
      <c r="J124" s="233">
        <f>ROUND(I124*H124,2)</f>
        <v>0</v>
      </c>
      <c r="K124" s="229" t="s">
        <v>19</v>
      </c>
      <c r="L124" s="45"/>
      <c r="M124" s="234" t="s">
        <v>19</v>
      </c>
      <c r="N124" s="235" t="s">
        <v>46</v>
      </c>
      <c r="O124" s="85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172</v>
      </c>
      <c r="AT124" s="238" t="s">
        <v>167</v>
      </c>
      <c r="AU124" s="238" t="s">
        <v>84</v>
      </c>
      <c r="AY124" s="18" t="s">
        <v>165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82</v>
      </c>
      <c r="BK124" s="239">
        <f>ROUND(I124*H124,2)</f>
        <v>0</v>
      </c>
      <c r="BL124" s="18" t="s">
        <v>172</v>
      </c>
      <c r="BM124" s="238" t="s">
        <v>1394</v>
      </c>
    </row>
    <row r="125" spans="1:65" s="2" customFormat="1" ht="16.5" customHeight="1">
      <c r="A125" s="39"/>
      <c r="B125" s="40"/>
      <c r="C125" s="227" t="s">
        <v>239</v>
      </c>
      <c r="D125" s="227" t="s">
        <v>167</v>
      </c>
      <c r="E125" s="228" t="s">
        <v>1395</v>
      </c>
      <c r="F125" s="229" t="s">
        <v>1396</v>
      </c>
      <c r="G125" s="230" t="s">
        <v>188</v>
      </c>
      <c r="H125" s="231">
        <v>102</v>
      </c>
      <c r="I125" s="232"/>
      <c r="J125" s="233">
        <f>ROUND(I125*H125,2)</f>
        <v>0</v>
      </c>
      <c r="K125" s="229" t="s">
        <v>19</v>
      </c>
      <c r="L125" s="45"/>
      <c r="M125" s="234" t="s">
        <v>19</v>
      </c>
      <c r="N125" s="235" t="s">
        <v>46</v>
      </c>
      <c r="O125" s="85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172</v>
      </c>
      <c r="AT125" s="238" t="s">
        <v>167</v>
      </c>
      <c r="AU125" s="238" t="s">
        <v>84</v>
      </c>
      <c r="AY125" s="18" t="s">
        <v>165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82</v>
      </c>
      <c r="BK125" s="239">
        <f>ROUND(I125*H125,2)</f>
        <v>0</v>
      </c>
      <c r="BL125" s="18" t="s">
        <v>172</v>
      </c>
      <c r="BM125" s="238" t="s">
        <v>1397</v>
      </c>
    </row>
    <row r="126" spans="1:65" s="2" customFormat="1" ht="16.5" customHeight="1">
      <c r="A126" s="39"/>
      <c r="B126" s="40"/>
      <c r="C126" s="227" t="s">
        <v>8</v>
      </c>
      <c r="D126" s="227" t="s">
        <v>167</v>
      </c>
      <c r="E126" s="228" t="s">
        <v>1398</v>
      </c>
      <c r="F126" s="229" t="s">
        <v>1399</v>
      </c>
      <c r="G126" s="230" t="s">
        <v>188</v>
      </c>
      <c r="H126" s="231">
        <v>102</v>
      </c>
      <c r="I126" s="232"/>
      <c r="J126" s="233">
        <f>ROUND(I126*H126,2)</f>
        <v>0</v>
      </c>
      <c r="K126" s="229" t="s">
        <v>19</v>
      </c>
      <c r="L126" s="45"/>
      <c r="M126" s="234" t="s">
        <v>19</v>
      </c>
      <c r="N126" s="235" t="s">
        <v>46</v>
      </c>
      <c r="O126" s="85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172</v>
      </c>
      <c r="AT126" s="238" t="s">
        <v>167</v>
      </c>
      <c r="AU126" s="238" t="s">
        <v>84</v>
      </c>
      <c r="AY126" s="18" t="s">
        <v>165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82</v>
      </c>
      <c r="BK126" s="239">
        <f>ROUND(I126*H126,2)</f>
        <v>0</v>
      </c>
      <c r="BL126" s="18" t="s">
        <v>172</v>
      </c>
      <c r="BM126" s="238" t="s">
        <v>1400</v>
      </c>
    </row>
    <row r="127" spans="1:65" s="2" customFormat="1" ht="16.5" customHeight="1">
      <c r="A127" s="39"/>
      <c r="B127" s="40"/>
      <c r="C127" s="227" t="s">
        <v>249</v>
      </c>
      <c r="D127" s="227" t="s">
        <v>167</v>
      </c>
      <c r="E127" s="228" t="s">
        <v>1401</v>
      </c>
      <c r="F127" s="229" t="s">
        <v>1402</v>
      </c>
      <c r="G127" s="230" t="s">
        <v>170</v>
      </c>
      <c r="H127" s="231">
        <v>6.12</v>
      </c>
      <c r="I127" s="232"/>
      <c r="J127" s="233">
        <f>ROUND(I127*H127,2)</f>
        <v>0</v>
      </c>
      <c r="K127" s="229" t="s">
        <v>19</v>
      </c>
      <c r="L127" s="45"/>
      <c r="M127" s="234" t="s">
        <v>19</v>
      </c>
      <c r="N127" s="235" t="s">
        <v>46</v>
      </c>
      <c r="O127" s="85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172</v>
      </c>
      <c r="AT127" s="238" t="s">
        <v>167</v>
      </c>
      <c r="AU127" s="238" t="s">
        <v>84</v>
      </c>
      <c r="AY127" s="18" t="s">
        <v>165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82</v>
      </c>
      <c r="BK127" s="239">
        <f>ROUND(I127*H127,2)</f>
        <v>0</v>
      </c>
      <c r="BL127" s="18" t="s">
        <v>172</v>
      </c>
      <c r="BM127" s="238" t="s">
        <v>1403</v>
      </c>
    </row>
    <row r="128" spans="1:65" s="2" customFormat="1" ht="16.5" customHeight="1">
      <c r="A128" s="39"/>
      <c r="B128" s="40"/>
      <c r="C128" s="227" t="s">
        <v>254</v>
      </c>
      <c r="D128" s="227" t="s">
        <v>167</v>
      </c>
      <c r="E128" s="228" t="s">
        <v>1404</v>
      </c>
      <c r="F128" s="229" t="s">
        <v>1405</v>
      </c>
      <c r="G128" s="230" t="s">
        <v>170</v>
      </c>
      <c r="H128" s="231">
        <v>6.12</v>
      </c>
      <c r="I128" s="232"/>
      <c r="J128" s="233">
        <f>ROUND(I128*H128,2)</f>
        <v>0</v>
      </c>
      <c r="K128" s="229" t="s">
        <v>19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172</v>
      </c>
      <c r="AT128" s="238" t="s">
        <v>167</v>
      </c>
      <c r="AU128" s="238" t="s">
        <v>84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172</v>
      </c>
      <c r="BM128" s="238" t="s">
        <v>1406</v>
      </c>
    </row>
    <row r="129" spans="1:51" s="13" customFormat="1" ht="12">
      <c r="A129" s="13"/>
      <c r="B129" s="240"/>
      <c r="C129" s="241"/>
      <c r="D129" s="242" t="s">
        <v>174</v>
      </c>
      <c r="E129" s="243" t="s">
        <v>19</v>
      </c>
      <c r="F129" s="244" t="s">
        <v>1407</v>
      </c>
      <c r="G129" s="241"/>
      <c r="H129" s="245">
        <v>6.12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174</v>
      </c>
      <c r="AU129" s="251" t="s">
        <v>84</v>
      </c>
      <c r="AV129" s="13" t="s">
        <v>84</v>
      </c>
      <c r="AW129" s="13" t="s">
        <v>36</v>
      </c>
      <c r="AX129" s="13" t="s">
        <v>82</v>
      </c>
      <c r="AY129" s="251" t="s">
        <v>165</v>
      </c>
    </row>
    <row r="130" spans="1:65" s="2" customFormat="1" ht="16.5" customHeight="1">
      <c r="A130" s="39"/>
      <c r="B130" s="40"/>
      <c r="C130" s="266" t="s">
        <v>258</v>
      </c>
      <c r="D130" s="266" t="s">
        <v>229</v>
      </c>
      <c r="E130" s="267" t="s">
        <v>1408</v>
      </c>
      <c r="F130" s="268" t="s">
        <v>1409</v>
      </c>
      <c r="G130" s="269" t="s">
        <v>170</v>
      </c>
      <c r="H130" s="270">
        <v>6.12</v>
      </c>
      <c r="I130" s="271"/>
      <c r="J130" s="272">
        <f>ROUND(I130*H130,2)</f>
        <v>0</v>
      </c>
      <c r="K130" s="268" t="s">
        <v>19</v>
      </c>
      <c r="L130" s="273"/>
      <c r="M130" s="274" t="s">
        <v>19</v>
      </c>
      <c r="N130" s="275" t="s">
        <v>46</v>
      </c>
      <c r="O130" s="85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205</v>
      </c>
      <c r="AT130" s="238" t="s">
        <v>229</v>
      </c>
      <c r="AU130" s="238" t="s">
        <v>84</v>
      </c>
      <c r="AY130" s="18" t="s">
        <v>165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82</v>
      </c>
      <c r="BK130" s="239">
        <f>ROUND(I130*H130,2)</f>
        <v>0</v>
      </c>
      <c r="BL130" s="18" t="s">
        <v>172</v>
      </c>
      <c r="BM130" s="238" t="s">
        <v>1410</v>
      </c>
    </row>
    <row r="131" spans="1:63" s="12" customFormat="1" ht="22.8" customHeight="1">
      <c r="A131" s="12"/>
      <c r="B131" s="211"/>
      <c r="C131" s="212"/>
      <c r="D131" s="213" t="s">
        <v>74</v>
      </c>
      <c r="E131" s="225" t="s">
        <v>84</v>
      </c>
      <c r="F131" s="225" t="s">
        <v>1411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SUM(P132:P137)</f>
        <v>0</v>
      </c>
      <c r="Q131" s="219"/>
      <c r="R131" s="220">
        <f>SUM(R132:R137)</f>
        <v>28.4065912</v>
      </c>
      <c r="S131" s="219"/>
      <c r="T131" s="221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82</v>
      </c>
      <c r="AT131" s="223" t="s">
        <v>74</v>
      </c>
      <c r="AU131" s="223" t="s">
        <v>82</v>
      </c>
      <c r="AY131" s="222" t="s">
        <v>165</v>
      </c>
      <c r="BK131" s="224">
        <f>SUM(BK132:BK137)</f>
        <v>0</v>
      </c>
    </row>
    <row r="132" spans="1:65" s="2" customFormat="1" ht="16.5" customHeight="1">
      <c r="A132" s="39"/>
      <c r="B132" s="40"/>
      <c r="C132" s="227" t="s">
        <v>263</v>
      </c>
      <c r="D132" s="227" t="s">
        <v>167</v>
      </c>
      <c r="E132" s="228" t="s">
        <v>1412</v>
      </c>
      <c r="F132" s="229" t="s">
        <v>1413</v>
      </c>
      <c r="G132" s="230" t="s">
        <v>170</v>
      </c>
      <c r="H132" s="231">
        <v>24.864</v>
      </c>
      <c r="I132" s="232"/>
      <c r="J132" s="233">
        <f>ROUND(I132*H132,2)</f>
        <v>0</v>
      </c>
      <c r="K132" s="229" t="s">
        <v>19</v>
      </c>
      <c r="L132" s="45"/>
      <c r="M132" s="234" t="s">
        <v>19</v>
      </c>
      <c r="N132" s="235" t="s">
        <v>46</v>
      </c>
      <c r="O132" s="85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172</v>
      </c>
      <c r="AT132" s="238" t="s">
        <v>167</v>
      </c>
      <c r="AU132" s="238" t="s">
        <v>84</v>
      </c>
      <c r="AY132" s="18" t="s">
        <v>165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82</v>
      </c>
      <c r="BK132" s="239">
        <f>ROUND(I132*H132,2)</f>
        <v>0</v>
      </c>
      <c r="BL132" s="18" t="s">
        <v>172</v>
      </c>
      <c r="BM132" s="238" t="s">
        <v>1414</v>
      </c>
    </row>
    <row r="133" spans="1:51" s="13" customFormat="1" ht="12">
      <c r="A133" s="13"/>
      <c r="B133" s="240"/>
      <c r="C133" s="241"/>
      <c r="D133" s="242" t="s">
        <v>174</v>
      </c>
      <c r="E133" s="243" t="s">
        <v>19</v>
      </c>
      <c r="F133" s="244" t="s">
        <v>1415</v>
      </c>
      <c r="G133" s="241"/>
      <c r="H133" s="245">
        <v>24.864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174</v>
      </c>
      <c r="AU133" s="251" t="s">
        <v>84</v>
      </c>
      <c r="AV133" s="13" t="s">
        <v>84</v>
      </c>
      <c r="AW133" s="13" t="s">
        <v>36</v>
      </c>
      <c r="AX133" s="13" t="s">
        <v>82</v>
      </c>
      <c r="AY133" s="251" t="s">
        <v>165</v>
      </c>
    </row>
    <row r="134" spans="1:65" s="2" customFormat="1" ht="16.5" customHeight="1">
      <c r="A134" s="39"/>
      <c r="B134" s="40"/>
      <c r="C134" s="227" t="s">
        <v>267</v>
      </c>
      <c r="D134" s="227" t="s">
        <v>167</v>
      </c>
      <c r="E134" s="228" t="s">
        <v>1416</v>
      </c>
      <c r="F134" s="229" t="s">
        <v>1417</v>
      </c>
      <c r="G134" s="230" t="s">
        <v>252</v>
      </c>
      <c r="H134" s="231">
        <v>82.88</v>
      </c>
      <c r="I134" s="232"/>
      <c r="J134" s="233">
        <f>ROUND(I134*H134,2)</f>
        <v>0</v>
      </c>
      <c r="K134" s="229" t="s">
        <v>19</v>
      </c>
      <c r="L134" s="45"/>
      <c r="M134" s="234" t="s">
        <v>19</v>
      </c>
      <c r="N134" s="235" t="s">
        <v>46</v>
      </c>
      <c r="O134" s="85"/>
      <c r="P134" s="236">
        <f>O134*H134</f>
        <v>0</v>
      </c>
      <c r="Q134" s="236">
        <v>0.23058</v>
      </c>
      <c r="R134" s="236">
        <f>Q134*H134</f>
        <v>19.1104704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172</v>
      </c>
      <c r="AT134" s="238" t="s">
        <v>167</v>
      </c>
      <c r="AU134" s="238" t="s">
        <v>84</v>
      </c>
      <c r="AY134" s="18" t="s">
        <v>165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82</v>
      </c>
      <c r="BK134" s="239">
        <f>ROUND(I134*H134,2)</f>
        <v>0</v>
      </c>
      <c r="BL134" s="18" t="s">
        <v>172</v>
      </c>
      <c r="BM134" s="238" t="s">
        <v>1418</v>
      </c>
    </row>
    <row r="135" spans="1:51" s="13" customFormat="1" ht="12">
      <c r="A135" s="13"/>
      <c r="B135" s="240"/>
      <c r="C135" s="241"/>
      <c r="D135" s="242" t="s">
        <v>174</v>
      </c>
      <c r="E135" s="243" t="s">
        <v>19</v>
      </c>
      <c r="F135" s="244" t="s">
        <v>1419</v>
      </c>
      <c r="G135" s="241"/>
      <c r="H135" s="245">
        <v>82.88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174</v>
      </c>
      <c r="AU135" s="251" t="s">
        <v>84</v>
      </c>
      <c r="AV135" s="13" t="s">
        <v>84</v>
      </c>
      <c r="AW135" s="13" t="s">
        <v>36</v>
      </c>
      <c r="AX135" s="13" t="s">
        <v>82</v>
      </c>
      <c r="AY135" s="251" t="s">
        <v>165</v>
      </c>
    </row>
    <row r="136" spans="1:65" s="2" customFormat="1" ht="16.5" customHeight="1">
      <c r="A136" s="39"/>
      <c r="B136" s="40"/>
      <c r="C136" s="227" t="s">
        <v>7</v>
      </c>
      <c r="D136" s="227" t="s">
        <v>167</v>
      </c>
      <c r="E136" s="228" t="s">
        <v>1420</v>
      </c>
      <c r="F136" s="229" t="s">
        <v>1421</v>
      </c>
      <c r="G136" s="230" t="s">
        <v>170</v>
      </c>
      <c r="H136" s="231">
        <v>4.12</v>
      </c>
      <c r="I136" s="232"/>
      <c r="J136" s="233">
        <f>ROUND(I136*H136,2)</f>
        <v>0</v>
      </c>
      <c r="K136" s="229" t="s">
        <v>19</v>
      </c>
      <c r="L136" s="45"/>
      <c r="M136" s="234" t="s">
        <v>19</v>
      </c>
      <c r="N136" s="235" t="s">
        <v>46</v>
      </c>
      <c r="O136" s="85"/>
      <c r="P136" s="236">
        <f>O136*H136</f>
        <v>0</v>
      </c>
      <c r="Q136" s="236">
        <v>2.25634</v>
      </c>
      <c r="R136" s="236">
        <f>Q136*H136</f>
        <v>9.296120799999999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172</v>
      </c>
      <c r="AT136" s="238" t="s">
        <v>167</v>
      </c>
      <c r="AU136" s="238" t="s">
        <v>84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172</v>
      </c>
      <c r="BM136" s="238" t="s">
        <v>1422</v>
      </c>
    </row>
    <row r="137" spans="1:51" s="13" customFormat="1" ht="12">
      <c r="A137" s="13"/>
      <c r="B137" s="240"/>
      <c r="C137" s="241"/>
      <c r="D137" s="242" t="s">
        <v>174</v>
      </c>
      <c r="E137" s="243" t="s">
        <v>19</v>
      </c>
      <c r="F137" s="244" t="s">
        <v>1423</v>
      </c>
      <c r="G137" s="241"/>
      <c r="H137" s="245">
        <v>4.12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174</v>
      </c>
      <c r="AU137" s="251" t="s">
        <v>84</v>
      </c>
      <c r="AV137" s="13" t="s">
        <v>84</v>
      </c>
      <c r="AW137" s="13" t="s">
        <v>36</v>
      </c>
      <c r="AX137" s="13" t="s">
        <v>82</v>
      </c>
      <c r="AY137" s="251" t="s">
        <v>165</v>
      </c>
    </row>
    <row r="138" spans="1:63" s="12" customFormat="1" ht="22.8" customHeight="1">
      <c r="A138" s="12"/>
      <c r="B138" s="211"/>
      <c r="C138" s="212"/>
      <c r="D138" s="213" t="s">
        <v>74</v>
      </c>
      <c r="E138" s="225" t="s">
        <v>182</v>
      </c>
      <c r="F138" s="225" t="s">
        <v>1144</v>
      </c>
      <c r="G138" s="212"/>
      <c r="H138" s="212"/>
      <c r="I138" s="215"/>
      <c r="J138" s="226">
        <f>BK138</f>
        <v>0</v>
      </c>
      <c r="K138" s="212"/>
      <c r="L138" s="217"/>
      <c r="M138" s="218"/>
      <c r="N138" s="219"/>
      <c r="O138" s="219"/>
      <c r="P138" s="220">
        <f>SUM(P139:P154)</f>
        <v>0</v>
      </c>
      <c r="Q138" s="219"/>
      <c r="R138" s="220">
        <f>SUM(R139:R154)</f>
        <v>696.9093928000001</v>
      </c>
      <c r="S138" s="219"/>
      <c r="T138" s="221">
        <f>SUM(T139:T154)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82</v>
      </c>
      <c r="AT138" s="223" t="s">
        <v>74</v>
      </c>
      <c r="AU138" s="223" t="s">
        <v>82</v>
      </c>
      <c r="AY138" s="222" t="s">
        <v>165</v>
      </c>
      <c r="BK138" s="224">
        <f>SUM(BK139:BK154)</f>
        <v>0</v>
      </c>
    </row>
    <row r="139" spans="1:65" s="2" customFormat="1" ht="16.5" customHeight="1">
      <c r="A139" s="39"/>
      <c r="B139" s="40"/>
      <c r="C139" s="227" t="s">
        <v>274</v>
      </c>
      <c r="D139" s="227" t="s">
        <v>167</v>
      </c>
      <c r="E139" s="228" t="s">
        <v>1424</v>
      </c>
      <c r="F139" s="229" t="s">
        <v>1425</v>
      </c>
      <c r="G139" s="230" t="s">
        <v>170</v>
      </c>
      <c r="H139" s="231">
        <v>157.192</v>
      </c>
      <c r="I139" s="232"/>
      <c r="J139" s="233">
        <f>ROUND(I139*H139,2)</f>
        <v>0</v>
      </c>
      <c r="K139" s="229" t="s">
        <v>19</v>
      </c>
      <c r="L139" s="45"/>
      <c r="M139" s="234" t="s">
        <v>19</v>
      </c>
      <c r="N139" s="235" t="s">
        <v>46</v>
      </c>
      <c r="O139" s="85"/>
      <c r="P139" s="236">
        <f>O139*H139</f>
        <v>0</v>
      </c>
      <c r="Q139" s="236">
        <v>2.0875</v>
      </c>
      <c r="R139" s="236">
        <f>Q139*H139</f>
        <v>328.1383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172</v>
      </c>
      <c r="AT139" s="238" t="s">
        <v>167</v>
      </c>
      <c r="AU139" s="238" t="s">
        <v>84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172</v>
      </c>
      <c r="BM139" s="238" t="s">
        <v>1426</v>
      </c>
    </row>
    <row r="140" spans="1:51" s="13" customFormat="1" ht="12">
      <c r="A140" s="13"/>
      <c r="B140" s="240"/>
      <c r="C140" s="241"/>
      <c r="D140" s="242" t="s">
        <v>174</v>
      </c>
      <c r="E140" s="243" t="s">
        <v>19</v>
      </c>
      <c r="F140" s="244" t="s">
        <v>1427</v>
      </c>
      <c r="G140" s="241"/>
      <c r="H140" s="245">
        <v>157.192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174</v>
      </c>
      <c r="AU140" s="251" t="s">
        <v>84</v>
      </c>
      <c r="AV140" s="13" t="s">
        <v>84</v>
      </c>
      <c r="AW140" s="13" t="s">
        <v>36</v>
      </c>
      <c r="AX140" s="13" t="s">
        <v>82</v>
      </c>
      <c r="AY140" s="251" t="s">
        <v>165</v>
      </c>
    </row>
    <row r="141" spans="1:65" s="2" customFormat="1" ht="16.5" customHeight="1">
      <c r="A141" s="39"/>
      <c r="B141" s="40"/>
      <c r="C141" s="227" t="s">
        <v>278</v>
      </c>
      <c r="D141" s="227" t="s">
        <v>167</v>
      </c>
      <c r="E141" s="228" t="s">
        <v>1428</v>
      </c>
      <c r="F141" s="229" t="s">
        <v>1429</v>
      </c>
      <c r="G141" s="230" t="s">
        <v>261</v>
      </c>
      <c r="H141" s="231">
        <v>43</v>
      </c>
      <c r="I141" s="232"/>
      <c r="J141" s="233">
        <f>ROUND(I141*H141,2)</f>
        <v>0</v>
      </c>
      <c r="K141" s="229" t="s">
        <v>19</v>
      </c>
      <c r="L141" s="45"/>
      <c r="M141" s="234" t="s">
        <v>19</v>
      </c>
      <c r="N141" s="235" t="s">
        <v>46</v>
      </c>
      <c r="O141" s="85"/>
      <c r="P141" s="236">
        <f>O141*H141</f>
        <v>0</v>
      </c>
      <c r="Q141" s="236">
        <v>0.10753</v>
      </c>
      <c r="R141" s="236">
        <f>Q141*H141</f>
        <v>4.62379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172</v>
      </c>
      <c r="AT141" s="238" t="s">
        <v>167</v>
      </c>
      <c r="AU141" s="238" t="s">
        <v>84</v>
      </c>
      <c r="AY141" s="18" t="s">
        <v>165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82</v>
      </c>
      <c r="BK141" s="239">
        <f>ROUND(I141*H141,2)</f>
        <v>0</v>
      </c>
      <c r="BL141" s="18" t="s">
        <v>172</v>
      </c>
      <c r="BM141" s="238" t="s">
        <v>1430</v>
      </c>
    </row>
    <row r="142" spans="1:51" s="13" customFormat="1" ht="12">
      <c r="A142" s="13"/>
      <c r="B142" s="240"/>
      <c r="C142" s="241"/>
      <c r="D142" s="242" t="s">
        <v>174</v>
      </c>
      <c r="E142" s="243" t="s">
        <v>19</v>
      </c>
      <c r="F142" s="244" t="s">
        <v>1431</v>
      </c>
      <c r="G142" s="241"/>
      <c r="H142" s="245">
        <v>43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174</v>
      </c>
      <c r="AU142" s="251" t="s">
        <v>84</v>
      </c>
      <c r="AV142" s="13" t="s">
        <v>84</v>
      </c>
      <c r="AW142" s="13" t="s">
        <v>36</v>
      </c>
      <c r="AX142" s="13" t="s">
        <v>82</v>
      </c>
      <c r="AY142" s="251" t="s">
        <v>165</v>
      </c>
    </row>
    <row r="143" spans="1:65" s="2" customFormat="1" ht="16.5" customHeight="1">
      <c r="A143" s="39"/>
      <c r="B143" s="40"/>
      <c r="C143" s="266" t="s">
        <v>282</v>
      </c>
      <c r="D143" s="266" t="s">
        <v>229</v>
      </c>
      <c r="E143" s="267" t="s">
        <v>1432</v>
      </c>
      <c r="F143" s="268" t="s">
        <v>1433</v>
      </c>
      <c r="G143" s="269" t="s">
        <v>261</v>
      </c>
      <c r="H143" s="270">
        <v>29</v>
      </c>
      <c r="I143" s="271"/>
      <c r="J143" s="272">
        <f>ROUND(I143*H143,2)</f>
        <v>0</v>
      </c>
      <c r="K143" s="268" t="s">
        <v>19</v>
      </c>
      <c r="L143" s="273"/>
      <c r="M143" s="274" t="s">
        <v>19</v>
      </c>
      <c r="N143" s="275" t="s">
        <v>46</v>
      </c>
      <c r="O143" s="85"/>
      <c r="P143" s="236">
        <f>O143*H143</f>
        <v>0</v>
      </c>
      <c r="Q143" s="236">
        <v>1.5</v>
      </c>
      <c r="R143" s="236">
        <f>Q143*H143</f>
        <v>43.5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205</v>
      </c>
      <c r="AT143" s="238" t="s">
        <v>229</v>
      </c>
      <c r="AU143" s="238" t="s">
        <v>84</v>
      </c>
      <c r="AY143" s="18" t="s">
        <v>165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82</v>
      </c>
      <c r="BK143" s="239">
        <f>ROUND(I143*H143,2)</f>
        <v>0</v>
      </c>
      <c r="BL143" s="18" t="s">
        <v>172</v>
      </c>
      <c r="BM143" s="238" t="s">
        <v>1434</v>
      </c>
    </row>
    <row r="144" spans="1:65" s="2" customFormat="1" ht="16.5" customHeight="1">
      <c r="A144" s="39"/>
      <c r="B144" s="40"/>
      <c r="C144" s="266" t="s">
        <v>286</v>
      </c>
      <c r="D144" s="266" t="s">
        <v>229</v>
      </c>
      <c r="E144" s="267" t="s">
        <v>1435</v>
      </c>
      <c r="F144" s="268" t="s">
        <v>1433</v>
      </c>
      <c r="G144" s="269" t="s">
        <v>261</v>
      </c>
      <c r="H144" s="270">
        <v>1</v>
      </c>
      <c r="I144" s="271"/>
      <c r="J144" s="272">
        <f>ROUND(I144*H144,2)</f>
        <v>0</v>
      </c>
      <c r="K144" s="268" t="s">
        <v>19</v>
      </c>
      <c r="L144" s="273"/>
      <c r="M144" s="274" t="s">
        <v>19</v>
      </c>
      <c r="N144" s="275" t="s">
        <v>46</v>
      </c>
      <c r="O144" s="85"/>
      <c r="P144" s="236">
        <f>O144*H144</f>
        <v>0</v>
      </c>
      <c r="Q144" s="236">
        <v>1.5</v>
      </c>
      <c r="R144" s="236">
        <f>Q144*H144</f>
        <v>1.5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205</v>
      </c>
      <c r="AT144" s="238" t="s">
        <v>229</v>
      </c>
      <c r="AU144" s="238" t="s">
        <v>84</v>
      </c>
      <c r="AY144" s="18" t="s">
        <v>165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82</v>
      </c>
      <c r="BK144" s="239">
        <f>ROUND(I144*H144,2)</f>
        <v>0</v>
      </c>
      <c r="BL144" s="18" t="s">
        <v>172</v>
      </c>
      <c r="BM144" s="238" t="s">
        <v>1436</v>
      </c>
    </row>
    <row r="145" spans="1:65" s="2" customFormat="1" ht="16.5" customHeight="1">
      <c r="A145" s="39"/>
      <c r="B145" s="40"/>
      <c r="C145" s="266" t="s">
        <v>290</v>
      </c>
      <c r="D145" s="266" t="s">
        <v>229</v>
      </c>
      <c r="E145" s="267" t="s">
        <v>1437</v>
      </c>
      <c r="F145" s="268" t="s">
        <v>1438</v>
      </c>
      <c r="G145" s="269" t="s">
        <v>261</v>
      </c>
      <c r="H145" s="270">
        <v>9</v>
      </c>
      <c r="I145" s="271"/>
      <c r="J145" s="272">
        <f>ROUND(I145*H145,2)</f>
        <v>0</v>
      </c>
      <c r="K145" s="268" t="s">
        <v>19</v>
      </c>
      <c r="L145" s="273"/>
      <c r="M145" s="274" t="s">
        <v>19</v>
      </c>
      <c r="N145" s="275" t="s">
        <v>46</v>
      </c>
      <c r="O145" s="85"/>
      <c r="P145" s="236">
        <f>O145*H145</f>
        <v>0</v>
      </c>
      <c r="Q145" s="236">
        <v>1</v>
      </c>
      <c r="R145" s="236">
        <f>Q145*H145</f>
        <v>9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205</v>
      </c>
      <c r="AT145" s="238" t="s">
        <v>229</v>
      </c>
      <c r="AU145" s="238" t="s">
        <v>84</v>
      </c>
      <c r="AY145" s="18" t="s">
        <v>165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82</v>
      </c>
      <c r="BK145" s="239">
        <f>ROUND(I145*H145,2)</f>
        <v>0</v>
      </c>
      <c r="BL145" s="18" t="s">
        <v>172</v>
      </c>
      <c r="BM145" s="238" t="s">
        <v>1439</v>
      </c>
    </row>
    <row r="146" spans="1:65" s="2" customFormat="1" ht="16.5" customHeight="1">
      <c r="A146" s="39"/>
      <c r="B146" s="40"/>
      <c r="C146" s="266" t="s">
        <v>294</v>
      </c>
      <c r="D146" s="266" t="s">
        <v>229</v>
      </c>
      <c r="E146" s="267" t="s">
        <v>1440</v>
      </c>
      <c r="F146" s="268" t="s">
        <v>1438</v>
      </c>
      <c r="G146" s="269" t="s">
        <v>261</v>
      </c>
      <c r="H146" s="270">
        <v>4</v>
      </c>
      <c r="I146" s="271"/>
      <c r="J146" s="272">
        <f>ROUND(I146*H146,2)</f>
        <v>0</v>
      </c>
      <c r="K146" s="268" t="s">
        <v>19</v>
      </c>
      <c r="L146" s="273"/>
      <c r="M146" s="274" t="s">
        <v>19</v>
      </c>
      <c r="N146" s="275" t="s">
        <v>46</v>
      </c>
      <c r="O146" s="85"/>
      <c r="P146" s="236">
        <f>O146*H146</f>
        <v>0</v>
      </c>
      <c r="Q146" s="236">
        <v>1</v>
      </c>
      <c r="R146" s="236">
        <f>Q146*H146</f>
        <v>4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205</v>
      </c>
      <c r="AT146" s="238" t="s">
        <v>229</v>
      </c>
      <c r="AU146" s="238" t="s">
        <v>84</v>
      </c>
      <c r="AY146" s="18" t="s">
        <v>165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82</v>
      </c>
      <c r="BK146" s="239">
        <f>ROUND(I146*H146,2)</f>
        <v>0</v>
      </c>
      <c r="BL146" s="18" t="s">
        <v>172</v>
      </c>
      <c r="BM146" s="238" t="s">
        <v>1441</v>
      </c>
    </row>
    <row r="147" spans="1:65" s="2" customFormat="1" ht="16.5" customHeight="1">
      <c r="A147" s="39"/>
      <c r="B147" s="40"/>
      <c r="C147" s="227" t="s">
        <v>298</v>
      </c>
      <c r="D147" s="227" t="s">
        <v>167</v>
      </c>
      <c r="E147" s="228" t="s">
        <v>1442</v>
      </c>
      <c r="F147" s="229" t="s">
        <v>1443</v>
      </c>
      <c r="G147" s="230" t="s">
        <v>261</v>
      </c>
      <c r="H147" s="231">
        <v>140</v>
      </c>
      <c r="I147" s="232"/>
      <c r="J147" s="233">
        <f>ROUND(I147*H147,2)</f>
        <v>0</v>
      </c>
      <c r="K147" s="229" t="s">
        <v>19</v>
      </c>
      <c r="L147" s="45"/>
      <c r="M147" s="234" t="s">
        <v>19</v>
      </c>
      <c r="N147" s="235" t="s">
        <v>46</v>
      </c>
      <c r="O147" s="85"/>
      <c r="P147" s="236">
        <f>O147*H147</f>
        <v>0</v>
      </c>
      <c r="Q147" s="236">
        <v>0.1321</v>
      </c>
      <c r="R147" s="236">
        <f>Q147*H147</f>
        <v>18.494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172</v>
      </c>
      <c r="AT147" s="238" t="s">
        <v>167</v>
      </c>
      <c r="AU147" s="238" t="s">
        <v>84</v>
      </c>
      <c r="AY147" s="18" t="s">
        <v>165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82</v>
      </c>
      <c r="BK147" s="239">
        <f>ROUND(I147*H147,2)</f>
        <v>0</v>
      </c>
      <c r="BL147" s="18" t="s">
        <v>172</v>
      </c>
      <c r="BM147" s="238" t="s">
        <v>1444</v>
      </c>
    </row>
    <row r="148" spans="1:51" s="13" customFormat="1" ht="12">
      <c r="A148" s="13"/>
      <c r="B148" s="240"/>
      <c r="C148" s="241"/>
      <c r="D148" s="242" t="s">
        <v>174</v>
      </c>
      <c r="E148" s="243" t="s">
        <v>19</v>
      </c>
      <c r="F148" s="244" t="s">
        <v>1445</v>
      </c>
      <c r="G148" s="241"/>
      <c r="H148" s="245">
        <v>140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174</v>
      </c>
      <c r="AU148" s="251" t="s">
        <v>84</v>
      </c>
      <c r="AV148" s="13" t="s">
        <v>84</v>
      </c>
      <c r="AW148" s="13" t="s">
        <v>36</v>
      </c>
      <c r="AX148" s="13" t="s">
        <v>82</v>
      </c>
      <c r="AY148" s="251" t="s">
        <v>165</v>
      </c>
    </row>
    <row r="149" spans="1:65" s="2" customFormat="1" ht="16.5" customHeight="1">
      <c r="A149" s="39"/>
      <c r="B149" s="40"/>
      <c r="C149" s="266" t="s">
        <v>302</v>
      </c>
      <c r="D149" s="266" t="s">
        <v>229</v>
      </c>
      <c r="E149" s="267" t="s">
        <v>1446</v>
      </c>
      <c r="F149" s="268" t="s">
        <v>1447</v>
      </c>
      <c r="G149" s="269" t="s">
        <v>261</v>
      </c>
      <c r="H149" s="270">
        <v>109</v>
      </c>
      <c r="I149" s="271"/>
      <c r="J149" s="272">
        <f>ROUND(I149*H149,2)</f>
        <v>0</v>
      </c>
      <c r="K149" s="268" t="s">
        <v>19</v>
      </c>
      <c r="L149" s="273"/>
      <c r="M149" s="274" t="s">
        <v>19</v>
      </c>
      <c r="N149" s="275" t="s">
        <v>46</v>
      </c>
      <c r="O149" s="85"/>
      <c r="P149" s="236">
        <f>O149*H149</f>
        <v>0</v>
      </c>
      <c r="Q149" s="236">
        <v>2</v>
      </c>
      <c r="R149" s="236">
        <f>Q149*H149</f>
        <v>218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205</v>
      </c>
      <c r="AT149" s="238" t="s">
        <v>229</v>
      </c>
      <c r="AU149" s="238" t="s">
        <v>84</v>
      </c>
      <c r="AY149" s="18" t="s">
        <v>165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82</v>
      </c>
      <c r="BK149" s="239">
        <f>ROUND(I149*H149,2)</f>
        <v>0</v>
      </c>
      <c r="BL149" s="18" t="s">
        <v>172</v>
      </c>
      <c r="BM149" s="238" t="s">
        <v>1448</v>
      </c>
    </row>
    <row r="150" spans="1:65" s="2" customFormat="1" ht="16.5" customHeight="1">
      <c r="A150" s="39"/>
      <c r="B150" s="40"/>
      <c r="C150" s="266" t="s">
        <v>306</v>
      </c>
      <c r="D150" s="266" t="s">
        <v>229</v>
      </c>
      <c r="E150" s="267" t="s">
        <v>1449</v>
      </c>
      <c r="F150" s="268" t="s">
        <v>1447</v>
      </c>
      <c r="G150" s="269" t="s">
        <v>261</v>
      </c>
      <c r="H150" s="270">
        <v>31</v>
      </c>
      <c r="I150" s="271"/>
      <c r="J150" s="272">
        <f>ROUND(I150*H150,2)</f>
        <v>0</v>
      </c>
      <c r="K150" s="268" t="s">
        <v>19</v>
      </c>
      <c r="L150" s="273"/>
      <c r="M150" s="274" t="s">
        <v>19</v>
      </c>
      <c r="N150" s="275" t="s">
        <v>46</v>
      </c>
      <c r="O150" s="85"/>
      <c r="P150" s="236">
        <f>O150*H150</f>
        <v>0</v>
      </c>
      <c r="Q150" s="236">
        <v>2</v>
      </c>
      <c r="R150" s="236">
        <f>Q150*H150</f>
        <v>62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205</v>
      </c>
      <c r="AT150" s="238" t="s">
        <v>229</v>
      </c>
      <c r="AU150" s="238" t="s">
        <v>84</v>
      </c>
      <c r="AY150" s="18" t="s">
        <v>165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82</v>
      </c>
      <c r="BK150" s="239">
        <f>ROUND(I150*H150,2)</f>
        <v>0</v>
      </c>
      <c r="BL150" s="18" t="s">
        <v>172</v>
      </c>
      <c r="BM150" s="238" t="s">
        <v>1450</v>
      </c>
    </row>
    <row r="151" spans="1:65" s="2" customFormat="1" ht="16.5" customHeight="1">
      <c r="A151" s="39"/>
      <c r="B151" s="40"/>
      <c r="C151" s="227" t="s">
        <v>310</v>
      </c>
      <c r="D151" s="227" t="s">
        <v>167</v>
      </c>
      <c r="E151" s="228" t="s">
        <v>1451</v>
      </c>
      <c r="F151" s="229" t="s">
        <v>1452</v>
      </c>
      <c r="G151" s="230" t="s">
        <v>170</v>
      </c>
      <c r="H151" s="231">
        <v>2.948</v>
      </c>
      <c r="I151" s="232"/>
      <c r="J151" s="233">
        <f>ROUND(I151*H151,2)</f>
        <v>0</v>
      </c>
      <c r="K151" s="229" t="s">
        <v>19</v>
      </c>
      <c r="L151" s="45"/>
      <c r="M151" s="234" t="s">
        <v>19</v>
      </c>
      <c r="N151" s="235" t="s">
        <v>46</v>
      </c>
      <c r="O151" s="85"/>
      <c r="P151" s="236">
        <f>O151*H151</f>
        <v>0</v>
      </c>
      <c r="Q151" s="236">
        <v>2.5961</v>
      </c>
      <c r="R151" s="236">
        <f>Q151*H151</f>
        <v>7.6533028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172</v>
      </c>
      <c r="AT151" s="238" t="s">
        <v>167</v>
      </c>
      <c r="AU151" s="238" t="s">
        <v>84</v>
      </c>
      <c r="AY151" s="18" t="s">
        <v>165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82</v>
      </c>
      <c r="BK151" s="239">
        <f>ROUND(I151*H151,2)</f>
        <v>0</v>
      </c>
      <c r="BL151" s="18" t="s">
        <v>172</v>
      </c>
      <c r="BM151" s="238" t="s">
        <v>1453</v>
      </c>
    </row>
    <row r="152" spans="1:47" s="2" customFormat="1" ht="12">
      <c r="A152" s="39"/>
      <c r="B152" s="40"/>
      <c r="C152" s="41"/>
      <c r="D152" s="242" t="s">
        <v>897</v>
      </c>
      <c r="E152" s="41"/>
      <c r="F152" s="263" t="s">
        <v>1454</v>
      </c>
      <c r="G152" s="41"/>
      <c r="H152" s="41"/>
      <c r="I152" s="147"/>
      <c r="J152" s="41"/>
      <c r="K152" s="41"/>
      <c r="L152" s="45"/>
      <c r="M152" s="264"/>
      <c r="N152" s="265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897</v>
      </c>
      <c r="AU152" s="18" t="s">
        <v>84</v>
      </c>
    </row>
    <row r="153" spans="1:51" s="13" customFormat="1" ht="12">
      <c r="A153" s="13"/>
      <c r="B153" s="240"/>
      <c r="C153" s="241"/>
      <c r="D153" s="242" t="s">
        <v>174</v>
      </c>
      <c r="E153" s="243" t="s">
        <v>19</v>
      </c>
      <c r="F153" s="244" t="s">
        <v>1455</v>
      </c>
      <c r="G153" s="241"/>
      <c r="H153" s="245">
        <v>2.948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174</v>
      </c>
      <c r="AU153" s="251" t="s">
        <v>84</v>
      </c>
      <c r="AV153" s="13" t="s">
        <v>84</v>
      </c>
      <c r="AW153" s="13" t="s">
        <v>36</v>
      </c>
      <c r="AX153" s="13" t="s">
        <v>82</v>
      </c>
      <c r="AY153" s="251" t="s">
        <v>165</v>
      </c>
    </row>
    <row r="154" spans="1:65" s="2" customFormat="1" ht="16.5" customHeight="1">
      <c r="A154" s="39"/>
      <c r="B154" s="40"/>
      <c r="C154" s="227" t="s">
        <v>314</v>
      </c>
      <c r="D154" s="227" t="s">
        <v>167</v>
      </c>
      <c r="E154" s="228" t="s">
        <v>1456</v>
      </c>
      <c r="F154" s="229" t="s">
        <v>1457</v>
      </c>
      <c r="G154" s="230" t="s">
        <v>929</v>
      </c>
      <c r="H154" s="231">
        <v>1</v>
      </c>
      <c r="I154" s="232"/>
      <c r="J154" s="233">
        <f>ROUND(I154*H154,2)</f>
        <v>0</v>
      </c>
      <c r="K154" s="229" t="s">
        <v>19</v>
      </c>
      <c r="L154" s="45"/>
      <c r="M154" s="234" t="s">
        <v>19</v>
      </c>
      <c r="N154" s="235" t="s">
        <v>46</v>
      </c>
      <c r="O154" s="85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172</v>
      </c>
      <c r="AT154" s="238" t="s">
        <v>167</v>
      </c>
      <c r="AU154" s="238" t="s">
        <v>84</v>
      </c>
      <c r="AY154" s="18" t="s">
        <v>165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82</v>
      </c>
      <c r="BK154" s="239">
        <f>ROUND(I154*H154,2)</f>
        <v>0</v>
      </c>
      <c r="BL154" s="18" t="s">
        <v>172</v>
      </c>
      <c r="BM154" s="238" t="s">
        <v>1458</v>
      </c>
    </row>
    <row r="155" spans="1:63" s="12" customFormat="1" ht="22.8" customHeight="1">
      <c r="A155" s="12"/>
      <c r="B155" s="211"/>
      <c r="C155" s="212"/>
      <c r="D155" s="213" t="s">
        <v>74</v>
      </c>
      <c r="E155" s="225" t="s">
        <v>205</v>
      </c>
      <c r="F155" s="225" t="s">
        <v>1459</v>
      </c>
      <c r="G155" s="212"/>
      <c r="H155" s="212"/>
      <c r="I155" s="215"/>
      <c r="J155" s="226">
        <f>BK155</f>
        <v>0</v>
      </c>
      <c r="K155" s="212"/>
      <c r="L155" s="217"/>
      <c r="M155" s="218"/>
      <c r="N155" s="219"/>
      <c r="O155" s="219"/>
      <c r="P155" s="220">
        <f>SUM(P156:P157)</f>
        <v>0</v>
      </c>
      <c r="Q155" s="219"/>
      <c r="R155" s="220">
        <f>SUM(R156:R157)</f>
        <v>0.51668</v>
      </c>
      <c r="S155" s="219"/>
      <c r="T155" s="221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2" t="s">
        <v>82</v>
      </c>
      <c r="AT155" s="223" t="s">
        <v>74</v>
      </c>
      <c r="AU155" s="223" t="s">
        <v>82</v>
      </c>
      <c r="AY155" s="222" t="s">
        <v>165</v>
      </c>
      <c r="BK155" s="224">
        <f>SUM(BK156:BK157)</f>
        <v>0</v>
      </c>
    </row>
    <row r="156" spans="1:65" s="2" customFormat="1" ht="16.5" customHeight="1">
      <c r="A156" s="39"/>
      <c r="B156" s="40"/>
      <c r="C156" s="227" t="s">
        <v>318</v>
      </c>
      <c r="D156" s="227" t="s">
        <v>167</v>
      </c>
      <c r="E156" s="228" t="s">
        <v>1460</v>
      </c>
      <c r="F156" s="229" t="s">
        <v>1461</v>
      </c>
      <c r="G156" s="230" t="s">
        <v>261</v>
      </c>
      <c r="H156" s="231">
        <v>2</v>
      </c>
      <c r="I156" s="232"/>
      <c r="J156" s="233">
        <f>ROUND(I156*H156,2)</f>
        <v>0</v>
      </c>
      <c r="K156" s="229" t="s">
        <v>19</v>
      </c>
      <c r="L156" s="45"/>
      <c r="M156" s="234" t="s">
        <v>19</v>
      </c>
      <c r="N156" s="235" t="s">
        <v>46</v>
      </c>
      <c r="O156" s="85"/>
      <c r="P156" s="236">
        <f>O156*H156</f>
        <v>0</v>
      </c>
      <c r="Q156" s="236">
        <v>0.21734</v>
      </c>
      <c r="R156" s="236">
        <f>Q156*H156</f>
        <v>0.43468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172</v>
      </c>
      <c r="AT156" s="238" t="s">
        <v>167</v>
      </c>
      <c r="AU156" s="238" t="s">
        <v>84</v>
      </c>
      <c r="AY156" s="18" t="s">
        <v>165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82</v>
      </c>
      <c r="BK156" s="239">
        <f>ROUND(I156*H156,2)</f>
        <v>0</v>
      </c>
      <c r="BL156" s="18" t="s">
        <v>172</v>
      </c>
      <c r="BM156" s="238" t="s">
        <v>1462</v>
      </c>
    </row>
    <row r="157" spans="1:65" s="2" customFormat="1" ht="16.5" customHeight="1">
      <c r="A157" s="39"/>
      <c r="B157" s="40"/>
      <c r="C157" s="266" t="s">
        <v>322</v>
      </c>
      <c r="D157" s="266" t="s">
        <v>229</v>
      </c>
      <c r="E157" s="267" t="s">
        <v>1463</v>
      </c>
      <c r="F157" s="268" t="s">
        <v>1464</v>
      </c>
      <c r="G157" s="269" t="s">
        <v>261</v>
      </c>
      <c r="H157" s="270">
        <v>2</v>
      </c>
      <c r="I157" s="271"/>
      <c r="J157" s="272">
        <f>ROUND(I157*H157,2)</f>
        <v>0</v>
      </c>
      <c r="K157" s="268" t="s">
        <v>19</v>
      </c>
      <c r="L157" s="273"/>
      <c r="M157" s="274" t="s">
        <v>19</v>
      </c>
      <c r="N157" s="275" t="s">
        <v>46</v>
      </c>
      <c r="O157" s="85"/>
      <c r="P157" s="236">
        <f>O157*H157</f>
        <v>0</v>
      </c>
      <c r="Q157" s="236">
        <v>0.041</v>
      </c>
      <c r="R157" s="236">
        <f>Q157*H157</f>
        <v>0.082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205</v>
      </c>
      <c r="AT157" s="238" t="s">
        <v>229</v>
      </c>
      <c r="AU157" s="238" t="s">
        <v>84</v>
      </c>
      <c r="AY157" s="18" t="s">
        <v>165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82</v>
      </c>
      <c r="BK157" s="239">
        <f>ROUND(I157*H157,2)</f>
        <v>0</v>
      </c>
      <c r="BL157" s="18" t="s">
        <v>172</v>
      </c>
      <c r="BM157" s="238" t="s">
        <v>1465</v>
      </c>
    </row>
    <row r="158" spans="1:63" s="12" customFormat="1" ht="22.8" customHeight="1">
      <c r="A158" s="12"/>
      <c r="B158" s="211"/>
      <c r="C158" s="212"/>
      <c r="D158" s="213" t="s">
        <v>74</v>
      </c>
      <c r="E158" s="225" t="s">
        <v>210</v>
      </c>
      <c r="F158" s="225" t="s">
        <v>1076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SUM(P159:P164)</f>
        <v>0</v>
      </c>
      <c r="Q158" s="219"/>
      <c r="R158" s="220">
        <f>SUM(R159:R164)</f>
        <v>22.1083578</v>
      </c>
      <c r="S158" s="219"/>
      <c r="T158" s="221">
        <f>SUM(T159:T164)</f>
        <v>0.06448000000000001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82</v>
      </c>
      <c r="AT158" s="223" t="s">
        <v>74</v>
      </c>
      <c r="AU158" s="223" t="s">
        <v>82</v>
      </c>
      <c r="AY158" s="222" t="s">
        <v>165</v>
      </c>
      <c r="BK158" s="224">
        <f>SUM(BK159:BK164)</f>
        <v>0</v>
      </c>
    </row>
    <row r="159" spans="1:65" s="2" customFormat="1" ht="16.5" customHeight="1">
      <c r="A159" s="39"/>
      <c r="B159" s="40"/>
      <c r="C159" s="227" t="s">
        <v>326</v>
      </c>
      <c r="D159" s="227" t="s">
        <v>167</v>
      </c>
      <c r="E159" s="228" t="s">
        <v>1466</v>
      </c>
      <c r="F159" s="229" t="s">
        <v>1467</v>
      </c>
      <c r="G159" s="230" t="s">
        <v>252</v>
      </c>
      <c r="H159" s="231">
        <v>73.38</v>
      </c>
      <c r="I159" s="232"/>
      <c r="J159" s="233">
        <f>ROUND(I159*H159,2)</f>
        <v>0</v>
      </c>
      <c r="K159" s="229" t="s">
        <v>19</v>
      </c>
      <c r="L159" s="45"/>
      <c r="M159" s="234" t="s">
        <v>19</v>
      </c>
      <c r="N159" s="235" t="s">
        <v>46</v>
      </c>
      <c r="O159" s="85"/>
      <c r="P159" s="236">
        <f>O159*H159</f>
        <v>0</v>
      </c>
      <c r="Q159" s="236">
        <v>0.14761</v>
      </c>
      <c r="R159" s="236">
        <f>Q159*H159</f>
        <v>10.831621799999999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172</v>
      </c>
      <c r="AT159" s="238" t="s">
        <v>167</v>
      </c>
      <c r="AU159" s="238" t="s">
        <v>84</v>
      </c>
      <c r="AY159" s="18" t="s">
        <v>165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82</v>
      </c>
      <c r="BK159" s="239">
        <f>ROUND(I159*H159,2)</f>
        <v>0</v>
      </c>
      <c r="BL159" s="18" t="s">
        <v>172</v>
      </c>
      <c r="BM159" s="238" t="s">
        <v>1468</v>
      </c>
    </row>
    <row r="160" spans="1:51" s="13" customFormat="1" ht="12">
      <c r="A160" s="13"/>
      <c r="B160" s="240"/>
      <c r="C160" s="241"/>
      <c r="D160" s="242" t="s">
        <v>174</v>
      </c>
      <c r="E160" s="243" t="s">
        <v>19</v>
      </c>
      <c r="F160" s="244" t="s">
        <v>1469</v>
      </c>
      <c r="G160" s="241"/>
      <c r="H160" s="245">
        <v>73.38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174</v>
      </c>
      <c r="AU160" s="251" t="s">
        <v>84</v>
      </c>
      <c r="AV160" s="13" t="s">
        <v>84</v>
      </c>
      <c r="AW160" s="13" t="s">
        <v>36</v>
      </c>
      <c r="AX160" s="13" t="s">
        <v>82</v>
      </c>
      <c r="AY160" s="251" t="s">
        <v>165</v>
      </c>
    </row>
    <row r="161" spans="1:65" s="2" customFormat="1" ht="16.5" customHeight="1">
      <c r="A161" s="39"/>
      <c r="B161" s="40"/>
      <c r="C161" s="266" t="s">
        <v>330</v>
      </c>
      <c r="D161" s="266" t="s">
        <v>229</v>
      </c>
      <c r="E161" s="267" t="s">
        <v>1470</v>
      </c>
      <c r="F161" s="268" t="s">
        <v>1471</v>
      </c>
      <c r="G161" s="269" t="s">
        <v>252</v>
      </c>
      <c r="H161" s="270">
        <v>73.38</v>
      </c>
      <c r="I161" s="271"/>
      <c r="J161" s="272">
        <f>ROUND(I161*H161,2)</f>
        <v>0</v>
      </c>
      <c r="K161" s="268" t="s">
        <v>19</v>
      </c>
      <c r="L161" s="273"/>
      <c r="M161" s="274" t="s">
        <v>19</v>
      </c>
      <c r="N161" s="275" t="s">
        <v>46</v>
      </c>
      <c r="O161" s="85"/>
      <c r="P161" s="236">
        <f>O161*H161</f>
        <v>0</v>
      </c>
      <c r="Q161" s="236">
        <v>0.15332</v>
      </c>
      <c r="R161" s="236">
        <f>Q161*H161</f>
        <v>11.2506216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205</v>
      </c>
      <c r="AT161" s="238" t="s">
        <v>229</v>
      </c>
      <c r="AU161" s="238" t="s">
        <v>84</v>
      </c>
      <c r="AY161" s="18" t="s">
        <v>165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82</v>
      </c>
      <c r="BK161" s="239">
        <f>ROUND(I161*H161,2)</f>
        <v>0</v>
      </c>
      <c r="BL161" s="18" t="s">
        <v>172</v>
      </c>
      <c r="BM161" s="238" t="s">
        <v>1472</v>
      </c>
    </row>
    <row r="162" spans="1:65" s="2" customFormat="1" ht="16.5" customHeight="1">
      <c r="A162" s="39"/>
      <c r="B162" s="40"/>
      <c r="C162" s="227" t="s">
        <v>334</v>
      </c>
      <c r="D162" s="227" t="s">
        <v>167</v>
      </c>
      <c r="E162" s="228" t="s">
        <v>1473</v>
      </c>
      <c r="F162" s="229" t="s">
        <v>1474</v>
      </c>
      <c r="G162" s="230" t="s">
        <v>261</v>
      </c>
      <c r="H162" s="231">
        <v>62</v>
      </c>
      <c r="I162" s="232"/>
      <c r="J162" s="233">
        <f>ROUND(I162*H162,2)</f>
        <v>0</v>
      </c>
      <c r="K162" s="229" t="s">
        <v>19</v>
      </c>
      <c r="L162" s="45"/>
      <c r="M162" s="234" t="s">
        <v>19</v>
      </c>
      <c r="N162" s="235" t="s">
        <v>46</v>
      </c>
      <c r="O162" s="85"/>
      <c r="P162" s="236">
        <f>O162*H162</f>
        <v>0</v>
      </c>
      <c r="Q162" s="236">
        <v>0.00039</v>
      </c>
      <c r="R162" s="236">
        <f>Q162*H162</f>
        <v>0.02418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172</v>
      </c>
      <c r="AT162" s="238" t="s">
        <v>167</v>
      </c>
      <c r="AU162" s="238" t="s">
        <v>84</v>
      </c>
      <c r="AY162" s="18" t="s">
        <v>165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82</v>
      </c>
      <c r="BK162" s="239">
        <f>ROUND(I162*H162,2)</f>
        <v>0</v>
      </c>
      <c r="BL162" s="18" t="s">
        <v>172</v>
      </c>
      <c r="BM162" s="238" t="s">
        <v>1475</v>
      </c>
    </row>
    <row r="163" spans="1:65" s="2" customFormat="1" ht="16.5" customHeight="1">
      <c r="A163" s="39"/>
      <c r="B163" s="40"/>
      <c r="C163" s="227" t="s">
        <v>338</v>
      </c>
      <c r="D163" s="227" t="s">
        <v>167</v>
      </c>
      <c r="E163" s="228" t="s">
        <v>1476</v>
      </c>
      <c r="F163" s="229" t="s">
        <v>1477</v>
      </c>
      <c r="G163" s="230" t="s">
        <v>252</v>
      </c>
      <c r="H163" s="231">
        <v>32.24</v>
      </c>
      <c r="I163" s="232"/>
      <c r="J163" s="233">
        <f>ROUND(I163*H163,2)</f>
        <v>0</v>
      </c>
      <c r="K163" s="229" t="s">
        <v>19</v>
      </c>
      <c r="L163" s="45"/>
      <c r="M163" s="234" t="s">
        <v>19</v>
      </c>
      <c r="N163" s="235" t="s">
        <v>46</v>
      </c>
      <c r="O163" s="85"/>
      <c r="P163" s="236">
        <f>O163*H163</f>
        <v>0</v>
      </c>
      <c r="Q163" s="236">
        <v>6E-05</v>
      </c>
      <c r="R163" s="236">
        <f>Q163*H163</f>
        <v>0.0019344000000000002</v>
      </c>
      <c r="S163" s="236">
        <v>0.002</v>
      </c>
      <c r="T163" s="237">
        <f>S163*H163</f>
        <v>0.06448000000000001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172</v>
      </c>
      <c r="AT163" s="238" t="s">
        <v>167</v>
      </c>
      <c r="AU163" s="238" t="s">
        <v>84</v>
      </c>
      <c r="AY163" s="18" t="s">
        <v>165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82</v>
      </c>
      <c r="BK163" s="239">
        <f>ROUND(I163*H163,2)</f>
        <v>0</v>
      </c>
      <c r="BL163" s="18" t="s">
        <v>172</v>
      </c>
      <c r="BM163" s="238" t="s">
        <v>1478</v>
      </c>
    </row>
    <row r="164" spans="1:51" s="13" customFormat="1" ht="12">
      <c r="A164" s="13"/>
      <c r="B164" s="240"/>
      <c r="C164" s="241"/>
      <c r="D164" s="242" t="s">
        <v>174</v>
      </c>
      <c r="E164" s="243" t="s">
        <v>19</v>
      </c>
      <c r="F164" s="244" t="s">
        <v>1479</v>
      </c>
      <c r="G164" s="241"/>
      <c r="H164" s="245">
        <v>32.24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174</v>
      </c>
      <c r="AU164" s="251" t="s">
        <v>84</v>
      </c>
      <c r="AV164" s="13" t="s">
        <v>84</v>
      </c>
      <c r="AW164" s="13" t="s">
        <v>36</v>
      </c>
      <c r="AX164" s="13" t="s">
        <v>82</v>
      </c>
      <c r="AY164" s="251" t="s">
        <v>165</v>
      </c>
    </row>
    <row r="165" spans="1:63" s="12" customFormat="1" ht="22.8" customHeight="1">
      <c r="A165" s="12"/>
      <c r="B165" s="211"/>
      <c r="C165" s="212"/>
      <c r="D165" s="213" t="s">
        <v>74</v>
      </c>
      <c r="E165" s="225" t="s">
        <v>447</v>
      </c>
      <c r="F165" s="225" t="s">
        <v>1099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SUM(P166:P171)</f>
        <v>0</v>
      </c>
      <c r="Q165" s="219"/>
      <c r="R165" s="220">
        <f>SUM(R166:R171)</f>
        <v>0</v>
      </c>
      <c r="S165" s="219"/>
      <c r="T165" s="221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82</v>
      </c>
      <c r="AT165" s="223" t="s">
        <v>74</v>
      </c>
      <c r="AU165" s="223" t="s">
        <v>82</v>
      </c>
      <c r="AY165" s="222" t="s">
        <v>165</v>
      </c>
      <c r="BK165" s="224">
        <f>SUM(BK166:BK171)</f>
        <v>0</v>
      </c>
    </row>
    <row r="166" spans="1:65" s="2" customFormat="1" ht="16.5" customHeight="1">
      <c r="A166" s="39"/>
      <c r="B166" s="40"/>
      <c r="C166" s="227" t="s">
        <v>342</v>
      </c>
      <c r="D166" s="227" t="s">
        <v>167</v>
      </c>
      <c r="E166" s="228" t="s">
        <v>1480</v>
      </c>
      <c r="F166" s="229" t="s">
        <v>1481</v>
      </c>
      <c r="G166" s="230" t="s">
        <v>213</v>
      </c>
      <c r="H166" s="231">
        <v>0.064</v>
      </c>
      <c r="I166" s="232"/>
      <c r="J166" s="233">
        <f>ROUND(I166*H166,2)</f>
        <v>0</v>
      </c>
      <c r="K166" s="229" t="s">
        <v>19</v>
      </c>
      <c r="L166" s="45"/>
      <c r="M166" s="234" t="s">
        <v>19</v>
      </c>
      <c r="N166" s="235" t="s">
        <v>46</v>
      </c>
      <c r="O166" s="85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172</v>
      </c>
      <c r="AT166" s="238" t="s">
        <v>167</v>
      </c>
      <c r="AU166" s="238" t="s">
        <v>84</v>
      </c>
      <c r="AY166" s="18" t="s">
        <v>165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82</v>
      </c>
      <c r="BK166" s="239">
        <f>ROUND(I166*H166,2)</f>
        <v>0</v>
      </c>
      <c r="BL166" s="18" t="s">
        <v>172</v>
      </c>
      <c r="BM166" s="238" t="s">
        <v>1482</v>
      </c>
    </row>
    <row r="167" spans="1:65" s="2" customFormat="1" ht="16.5" customHeight="1">
      <c r="A167" s="39"/>
      <c r="B167" s="40"/>
      <c r="C167" s="227" t="s">
        <v>346</v>
      </c>
      <c r="D167" s="227" t="s">
        <v>167</v>
      </c>
      <c r="E167" s="228" t="s">
        <v>450</v>
      </c>
      <c r="F167" s="229" t="s">
        <v>451</v>
      </c>
      <c r="G167" s="230" t="s">
        <v>213</v>
      </c>
      <c r="H167" s="231">
        <v>0.064</v>
      </c>
      <c r="I167" s="232"/>
      <c r="J167" s="233">
        <f>ROUND(I167*H167,2)</f>
        <v>0</v>
      </c>
      <c r="K167" s="229" t="s">
        <v>19</v>
      </c>
      <c r="L167" s="45"/>
      <c r="M167" s="234" t="s">
        <v>19</v>
      </c>
      <c r="N167" s="235" t="s">
        <v>46</v>
      </c>
      <c r="O167" s="85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172</v>
      </c>
      <c r="AT167" s="238" t="s">
        <v>167</v>
      </c>
      <c r="AU167" s="238" t="s">
        <v>84</v>
      </c>
      <c r="AY167" s="18" t="s">
        <v>165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82</v>
      </c>
      <c r="BK167" s="239">
        <f>ROUND(I167*H167,2)</f>
        <v>0</v>
      </c>
      <c r="BL167" s="18" t="s">
        <v>172</v>
      </c>
      <c r="BM167" s="238" t="s">
        <v>1483</v>
      </c>
    </row>
    <row r="168" spans="1:65" s="2" customFormat="1" ht="16.5" customHeight="1">
      <c r="A168" s="39"/>
      <c r="B168" s="40"/>
      <c r="C168" s="227" t="s">
        <v>350</v>
      </c>
      <c r="D168" s="227" t="s">
        <v>167</v>
      </c>
      <c r="E168" s="228" t="s">
        <v>1248</v>
      </c>
      <c r="F168" s="229" t="s">
        <v>1249</v>
      </c>
      <c r="G168" s="230" t="s">
        <v>213</v>
      </c>
      <c r="H168" s="231">
        <v>0.768</v>
      </c>
      <c r="I168" s="232"/>
      <c r="J168" s="233">
        <f>ROUND(I168*H168,2)</f>
        <v>0</v>
      </c>
      <c r="K168" s="229" t="s">
        <v>19</v>
      </c>
      <c r="L168" s="45"/>
      <c r="M168" s="234" t="s">
        <v>19</v>
      </c>
      <c r="N168" s="235" t="s">
        <v>46</v>
      </c>
      <c r="O168" s="85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172</v>
      </c>
      <c r="AT168" s="238" t="s">
        <v>167</v>
      </c>
      <c r="AU168" s="238" t="s">
        <v>84</v>
      </c>
      <c r="AY168" s="18" t="s">
        <v>165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82</v>
      </c>
      <c r="BK168" s="239">
        <f>ROUND(I168*H168,2)</f>
        <v>0</v>
      </c>
      <c r="BL168" s="18" t="s">
        <v>172</v>
      </c>
      <c r="BM168" s="238" t="s">
        <v>1484</v>
      </c>
    </row>
    <row r="169" spans="1:51" s="13" customFormat="1" ht="12">
      <c r="A169" s="13"/>
      <c r="B169" s="240"/>
      <c r="C169" s="241"/>
      <c r="D169" s="242" t="s">
        <v>174</v>
      </c>
      <c r="E169" s="243" t="s">
        <v>19</v>
      </c>
      <c r="F169" s="244" t="s">
        <v>1485</v>
      </c>
      <c r="G169" s="241"/>
      <c r="H169" s="245">
        <v>0.768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174</v>
      </c>
      <c r="AU169" s="251" t="s">
        <v>84</v>
      </c>
      <c r="AV169" s="13" t="s">
        <v>84</v>
      </c>
      <c r="AW169" s="13" t="s">
        <v>36</v>
      </c>
      <c r="AX169" s="13" t="s">
        <v>82</v>
      </c>
      <c r="AY169" s="251" t="s">
        <v>165</v>
      </c>
    </row>
    <row r="170" spans="1:65" s="2" customFormat="1" ht="16.5" customHeight="1">
      <c r="A170" s="39"/>
      <c r="B170" s="40"/>
      <c r="C170" s="227" t="s">
        <v>354</v>
      </c>
      <c r="D170" s="227" t="s">
        <v>167</v>
      </c>
      <c r="E170" s="228" t="s">
        <v>1252</v>
      </c>
      <c r="F170" s="229" t="s">
        <v>1253</v>
      </c>
      <c r="G170" s="230" t="s">
        <v>213</v>
      </c>
      <c r="H170" s="231">
        <v>0.064</v>
      </c>
      <c r="I170" s="232"/>
      <c r="J170" s="233">
        <f>ROUND(I170*H170,2)</f>
        <v>0</v>
      </c>
      <c r="K170" s="229" t="s">
        <v>19</v>
      </c>
      <c r="L170" s="45"/>
      <c r="M170" s="234" t="s">
        <v>19</v>
      </c>
      <c r="N170" s="235" t="s">
        <v>46</v>
      </c>
      <c r="O170" s="85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172</v>
      </c>
      <c r="AT170" s="238" t="s">
        <v>167</v>
      </c>
      <c r="AU170" s="238" t="s">
        <v>84</v>
      </c>
      <c r="AY170" s="18" t="s">
        <v>165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82</v>
      </c>
      <c r="BK170" s="239">
        <f>ROUND(I170*H170,2)</f>
        <v>0</v>
      </c>
      <c r="BL170" s="18" t="s">
        <v>172</v>
      </c>
      <c r="BM170" s="238" t="s">
        <v>1486</v>
      </c>
    </row>
    <row r="171" spans="1:65" s="2" customFormat="1" ht="16.5" customHeight="1">
      <c r="A171" s="39"/>
      <c r="B171" s="40"/>
      <c r="C171" s="227" t="s">
        <v>358</v>
      </c>
      <c r="D171" s="227" t="s">
        <v>167</v>
      </c>
      <c r="E171" s="228" t="s">
        <v>454</v>
      </c>
      <c r="F171" s="229" t="s">
        <v>455</v>
      </c>
      <c r="G171" s="230" t="s">
        <v>213</v>
      </c>
      <c r="H171" s="231">
        <v>0.064</v>
      </c>
      <c r="I171" s="232"/>
      <c r="J171" s="233">
        <f>ROUND(I171*H171,2)</f>
        <v>0</v>
      </c>
      <c r="K171" s="229" t="s">
        <v>19</v>
      </c>
      <c r="L171" s="45"/>
      <c r="M171" s="234" t="s">
        <v>19</v>
      </c>
      <c r="N171" s="235" t="s">
        <v>46</v>
      </c>
      <c r="O171" s="85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172</v>
      </c>
      <c r="AT171" s="238" t="s">
        <v>167</v>
      </c>
      <c r="AU171" s="238" t="s">
        <v>84</v>
      </c>
      <c r="AY171" s="18" t="s">
        <v>165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82</v>
      </c>
      <c r="BK171" s="239">
        <f>ROUND(I171*H171,2)</f>
        <v>0</v>
      </c>
      <c r="BL171" s="18" t="s">
        <v>172</v>
      </c>
      <c r="BM171" s="238" t="s">
        <v>1487</v>
      </c>
    </row>
    <row r="172" spans="1:63" s="12" customFormat="1" ht="22.8" customHeight="1">
      <c r="A172" s="12"/>
      <c r="B172" s="211"/>
      <c r="C172" s="212"/>
      <c r="D172" s="213" t="s">
        <v>74</v>
      </c>
      <c r="E172" s="225" t="s">
        <v>1115</v>
      </c>
      <c r="F172" s="225" t="s">
        <v>1116</v>
      </c>
      <c r="G172" s="212"/>
      <c r="H172" s="212"/>
      <c r="I172" s="215"/>
      <c r="J172" s="226">
        <f>BK172</f>
        <v>0</v>
      </c>
      <c r="K172" s="212"/>
      <c r="L172" s="217"/>
      <c r="M172" s="218"/>
      <c r="N172" s="219"/>
      <c r="O172" s="219"/>
      <c r="P172" s="220">
        <f>P173</f>
        <v>0</v>
      </c>
      <c r="Q172" s="219"/>
      <c r="R172" s="220">
        <f>R173</f>
        <v>0</v>
      </c>
      <c r="S172" s="219"/>
      <c r="T172" s="22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2" t="s">
        <v>82</v>
      </c>
      <c r="AT172" s="223" t="s">
        <v>74</v>
      </c>
      <c r="AU172" s="223" t="s">
        <v>82</v>
      </c>
      <c r="AY172" s="222" t="s">
        <v>165</v>
      </c>
      <c r="BK172" s="224">
        <f>BK173</f>
        <v>0</v>
      </c>
    </row>
    <row r="173" spans="1:65" s="2" customFormat="1" ht="16.5" customHeight="1">
      <c r="A173" s="39"/>
      <c r="B173" s="40"/>
      <c r="C173" s="227" t="s">
        <v>362</v>
      </c>
      <c r="D173" s="227" t="s">
        <v>167</v>
      </c>
      <c r="E173" s="228" t="s">
        <v>1488</v>
      </c>
      <c r="F173" s="229" t="s">
        <v>1489</v>
      </c>
      <c r="G173" s="230" t="s">
        <v>213</v>
      </c>
      <c r="H173" s="231">
        <v>747.944</v>
      </c>
      <c r="I173" s="232"/>
      <c r="J173" s="233">
        <f>ROUND(I173*H173,2)</f>
        <v>0</v>
      </c>
      <c r="K173" s="229" t="s">
        <v>19</v>
      </c>
      <c r="L173" s="45"/>
      <c r="M173" s="234" t="s">
        <v>19</v>
      </c>
      <c r="N173" s="235" t="s">
        <v>46</v>
      </c>
      <c r="O173" s="85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172</v>
      </c>
      <c r="AT173" s="238" t="s">
        <v>167</v>
      </c>
      <c r="AU173" s="238" t="s">
        <v>84</v>
      </c>
      <c r="AY173" s="18" t="s">
        <v>165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82</v>
      </c>
      <c r="BK173" s="239">
        <f>ROUND(I173*H173,2)</f>
        <v>0</v>
      </c>
      <c r="BL173" s="18" t="s">
        <v>172</v>
      </c>
      <c r="BM173" s="238" t="s">
        <v>1490</v>
      </c>
    </row>
    <row r="174" spans="1:63" s="12" customFormat="1" ht="25.9" customHeight="1">
      <c r="A174" s="12"/>
      <c r="B174" s="211"/>
      <c r="C174" s="212"/>
      <c r="D174" s="213" t="s">
        <v>74</v>
      </c>
      <c r="E174" s="214" t="s">
        <v>509</v>
      </c>
      <c r="F174" s="214" t="s">
        <v>1491</v>
      </c>
      <c r="G174" s="212"/>
      <c r="H174" s="212"/>
      <c r="I174" s="215"/>
      <c r="J174" s="216">
        <f>BK174</f>
        <v>0</v>
      </c>
      <c r="K174" s="212"/>
      <c r="L174" s="217"/>
      <c r="M174" s="218"/>
      <c r="N174" s="219"/>
      <c r="O174" s="219"/>
      <c r="P174" s="220">
        <f>P175+P181</f>
        <v>0</v>
      </c>
      <c r="Q174" s="219"/>
      <c r="R174" s="220">
        <f>R175+R181</f>
        <v>0.37964248</v>
      </c>
      <c r="S174" s="219"/>
      <c r="T174" s="221">
        <f>T175+T181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84</v>
      </c>
      <c r="AT174" s="223" t="s">
        <v>74</v>
      </c>
      <c r="AU174" s="223" t="s">
        <v>75</v>
      </c>
      <c r="AY174" s="222" t="s">
        <v>165</v>
      </c>
      <c r="BK174" s="224">
        <f>BK175+BK181</f>
        <v>0</v>
      </c>
    </row>
    <row r="175" spans="1:63" s="12" customFormat="1" ht="22.8" customHeight="1">
      <c r="A175" s="12"/>
      <c r="B175" s="211"/>
      <c r="C175" s="212"/>
      <c r="D175" s="213" t="s">
        <v>74</v>
      </c>
      <c r="E175" s="225" t="s">
        <v>1492</v>
      </c>
      <c r="F175" s="225" t="s">
        <v>1493</v>
      </c>
      <c r="G175" s="212"/>
      <c r="H175" s="212"/>
      <c r="I175" s="215"/>
      <c r="J175" s="226">
        <f>BK175</f>
        <v>0</v>
      </c>
      <c r="K175" s="212"/>
      <c r="L175" s="217"/>
      <c r="M175" s="218"/>
      <c r="N175" s="219"/>
      <c r="O175" s="219"/>
      <c r="P175" s="220">
        <f>SUM(P176:P180)</f>
        <v>0</v>
      </c>
      <c r="Q175" s="219"/>
      <c r="R175" s="220">
        <f>SUM(R176:R180)</f>
        <v>0.11754735999999999</v>
      </c>
      <c r="S175" s="219"/>
      <c r="T175" s="221">
        <f>SUM(T176:T180)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2" t="s">
        <v>84</v>
      </c>
      <c r="AT175" s="223" t="s">
        <v>74</v>
      </c>
      <c r="AU175" s="223" t="s">
        <v>82</v>
      </c>
      <c r="AY175" s="222" t="s">
        <v>165</v>
      </c>
      <c r="BK175" s="224">
        <f>SUM(BK176:BK180)</f>
        <v>0</v>
      </c>
    </row>
    <row r="176" spans="1:65" s="2" customFormat="1" ht="16.5" customHeight="1">
      <c r="A176" s="39"/>
      <c r="B176" s="40"/>
      <c r="C176" s="227" t="s">
        <v>366</v>
      </c>
      <c r="D176" s="227" t="s">
        <v>167</v>
      </c>
      <c r="E176" s="228" t="s">
        <v>1494</v>
      </c>
      <c r="F176" s="229" t="s">
        <v>1495</v>
      </c>
      <c r="G176" s="230" t="s">
        <v>188</v>
      </c>
      <c r="H176" s="231">
        <v>166.232</v>
      </c>
      <c r="I176" s="232"/>
      <c r="J176" s="233">
        <f>ROUND(I176*H176,2)</f>
        <v>0</v>
      </c>
      <c r="K176" s="229" t="s">
        <v>19</v>
      </c>
      <c r="L176" s="45"/>
      <c r="M176" s="234" t="s">
        <v>19</v>
      </c>
      <c r="N176" s="235" t="s">
        <v>46</v>
      </c>
      <c r="O176" s="85"/>
      <c r="P176" s="236">
        <f>O176*H176</f>
        <v>0</v>
      </c>
      <c r="Q176" s="236">
        <v>0.00058</v>
      </c>
      <c r="R176" s="236">
        <f>Q176*H176</f>
        <v>0.09641456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249</v>
      </c>
      <c r="AT176" s="238" t="s">
        <v>167</v>
      </c>
      <c r="AU176" s="238" t="s">
        <v>84</v>
      </c>
      <c r="AY176" s="18" t="s">
        <v>165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82</v>
      </c>
      <c r="BK176" s="239">
        <f>ROUND(I176*H176,2)</f>
        <v>0</v>
      </c>
      <c r="BL176" s="18" t="s">
        <v>249</v>
      </c>
      <c r="BM176" s="238" t="s">
        <v>1496</v>
      </c>
    </row>
    <row r="177" spans="1:51" s="13" customFormat="1" ht="12">
      <c r="A177" s="13"/>
      <c r="B177" s="240"/>
      <c r="C177" s="241"/>
      <c r="D177" s="242" t="s">
        <v>174</v>
      </c>
      <c r="E177" s="243" t="s">
        <v>19</v>
      </c>
      <c r="F177" s="244" t="s">
        <v>1497</v>
      </c>
      <c r="G177" s="241"/>
      <c r="H177" s="245">
        <v>166.232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174</v>
      </c>
      <c r="AU177" s="251" t="s">
        <v>84</v>
      </c>
      <c r="AV177" s="13" t="s">
        <v>84</v>
      </c>
      <c r="AW177" s="13" t="s">
        <v>36</v>
      </c>
      <c r="AX177" s="13" t="s">
        <v>82</v>
      </c>
      <c r="AY177" s="251" t="s">
        <v>165</v>
      </c>
    </row>
    <row r="178" spans="1:65" s="2" customFormat="1" ht="16.5" customHeight="1">
      <c r="A178" s="39"/>
      <c r="B178" s="40"/>
      <c r="C178" s="227" t="s">
        <v>370</v>
      </c>
      <c r="D178" s="227" t="s">
        <v>167</v>
      </c>
      <c r="E178" s="228" t="s">
        <v>1498</v>
      </c>
      <c r="F178" s="229" t="s">
        <v>1499</v>
      </c>
      <c r="G178" s="230" t="s">
        <v>252</v>
      </c>
      <c r="H178" s="231">
        <v>81.28</v>
      </c>
      <c r="I178" s="232"/>
      <c r="J178" s="233">
        <f>ROUND(I178*H178,2)</f>
        <v>0</v>
      </c>
      <c r="K178" s="229" t="s">
        <v>19</v>
      </c>
      <c r="L178" s="45"/>
      <c r="M178" s="234" t="s">
        <v>19</v>
      </c>
      <c r="N178" s="235" t="s">
        <v>46</v>
      </c>
      <c r="O178" s="85"/>
      <c r="P178" s="236">
        <f>O178*H178</f>
        <v>0</v>
      </c>
      <c r="Q178" s="236">
        <v>0.00026</v>
      </c>
      <c r="R178" s="236">
        <f>Q178*H178</f>
        <v>0.021132799999999997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249</v>
      </c>
      <c r="AT178" s="238" t="s">
        <v>167</v>
      </c>
      <c r="AU178" s="238" t="s">
        <v>84</v>
      </c>
      <c r="AY178" s="18" t="s">
        <v>165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82</v>
      </c>
      <c r="BK178" s="239">
        <f>ROUND(I178*H178,2)</f>
        <v>0</v>
      </c>
      <c r="BL178" s="18" t="s">
        <v>249</v>
      </c>
      <c r="BM178" s="238" t="s">
        <v>1500</v>
      </c>
    </row>
    <row r="179" spans="1:51" s="13" customFormat="1" ht="12">
      <c r="A179" s="13"/>
      <c r="B179" s="240"/>
      <c r="C179" s="241"/>
      <c r="D179" s="242" t="s">
        <v>174</v>
      </c>
      <c r="E179" s="243" t="s">
        <v>19</v>
      </c>
      <c r="F179" s="244" t="s">
        <v>1501</v>
      </c>
      <c r="G179" s="241"/>
      <c r="H179" s="245">
        <v>81.28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174</v>
      </c>
      <c r="AU179" s="251" t="s">
        <v>84</v>
      </c>
      <c r="AV179" s="13" t="s">
        <v>84</v>
      </c>
      <c r="AW179" s="13" t="s">
        <v>36</v>
      </c>
      <c r="AX179" s="13" t="s">
        <v>82</v>
      </c>
      <c r="AY179" s="251" t="s">
        <v>165</v>
      </c>
    </row>
    <row r="180" spans="1:65" s="2" customFormat="1" ht="16.5" customHeight="1">
      <c r="A180" s="39"/>
      <c r="B180" s="40"/>
      <c r="C180" s="227" t="s">
        <v>374</v>
      </c>
      <c r="D180" s="227" t="s">
        <v>167</v>
      </c>
      <c r="E180" s="228" t="s">
        <v>1502</v>
      </c>
      <c r="F180" s="229" t="s">
        <v>1503</v>
      </c>
      <c r="G180" s="230" t="s">
        <v>213</v>
      </c>
      <c r="H180" s="231">
        <v>0.118</v>
      </c>
      <c r="I180" s="232"/>
      <c r="J180" s="233">
        <f>ROUND(I180*H180,2)</f>
        <v>0</v>
      </c>
      <c r="K180" s="229" t="s">
        <v>19</v>
      </c>
      <c r="L180" s="45"/>
      <c r="M180" s="234" t="s">
        <v>19</v>
      </c>
      <c r="N180" s="235" t="s">
        <v>46</v>
      </c>
      <c r="O180" s="85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249</v>
      </c>
      <c r="AT180" s="238" t="s">
        <v>167</v>
      </c>
      <c r="AU180" s="238" t="s">
        <v>84</v>
      </c>
      <c r="AY180" s="18" t="s">
        <v>165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82</v>
      </c>
      <c r="BK180" s="239">
        <f>ROUND(I180*H180,2)</f>
        <v>0</v>
      </c>
      <c r="BL180" s="18" t="s">
        <v>249</v>
      </c>
      <c r="BM180" s="238" t="s">
        <v>1504</v>
      </c>
    </row>
    <row r="181" spans="1:63" s="12" customFormat="1" ht="22.8" customHeight="1">
      <c r="A181" s="12"/>
      <c r="B181" s="211"/>
      <c r="C181" s="212"/>
      <c r="D181" s="213" t="s">
        <v>74</v>
      </c>
      <c r="E181" s="225" t="s">
        <v>1505</v>
      </c>
      <c r="F181" s="225" t="s">
        <v>1506</v>
      </c>
      <c r="G181" s="212"/>
      <c r="H181" s="212"/>
      <c r="I181" s="215"/>
      <c r="J181" s="226">
        <f>BK181</f>
        <v>0</v>
      </c>
      <c r="K181" s="212"/>
      <c r="L181" s="217"/>
      <c r="M181" s="218"/>
      <c r="N181" s="219"/>
      <c r="O181" s="219"/>
      <c r="P181" s="220">
        <f>SUM(P182:P184)</f>
        <v>0</v>
      </c>
      <c r="Q181" s="219"/>
      <c r="R181" s="220">
        <f>SUM(R182:R184)</f>
        <v>0.26209512</v>
      </c>
      <c r="S181" s="219"/>
      <c r="T181" s="221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2" t="s">
        <v>84</v>
      </c>
      <c r="AT181" s="223" t="s">
        <v>74</v>
      </c>
      <c r="AU181" s="223" t="s">
        <v>82</v>
      </c>
      <c r="AY181" s="222" t="s">
        <v>165</v>
      </c>
      <c r="BK181" s="224">
        <f>SUM(BK182:BK184)</f>
        <v>0</v>
      </c>
    </row>
    <row r="182" spans="1:65" s="2" customFormat="1" ht="16.5" customHeight="1">
      <c r="A182" s="39"/>
      <c r="B182" s="40"/>
      <c r="C182" s="227" t="s">
        <v>378</v>
      </c>
      <c r="D182" s="227" t="s">
        <v>167</v>
      </c>
      <c r="E182" s="228" t="s">
        <v>1507</v>
      </c>
      <c r="F182" s="229" t="s">
        <v>1508</v>
      </c>
      <c r="G182" s="230" t="s">
        <v>188</v>
      </c>
      <c r="H182" s="231">
        <v>33.516</v>
      </c>
      <c r="I182" s="232"/>
      <c r="J182" s="233">
        <f>ROUND(I182*H182,2)</f>
        <v>0</v>
      </c>
      <c r="K182" s="229" t="s">
        <v>19</v>
      </c>
      <c r="L182" s="45"/>
      <c r="M182" s="234" t="s">
        <v>19</v>
      </c>
      <c r="N182" s="235" t="s">
        <v>46</v>
      </c>
      <c r="O182" s="85"/>
      <c r="P182" s="236">
        <f>O182*H182</f>
        <v>0</v>
      </c>
      <c r="Q182" s="236">
        <v>0.00782</v>
      </c>
      <c r="R182" s="236">
        <f>Q182*H182</f>
        <v>0.26209512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249</v>
      </c>
      <c r="AT182" s="238" t="s">
        <v>167</v>
      </c>
      <c r="AU182" s="238" t="s">
        <v>84</v>
      </c>
      <c r="AY182" s="18" t="s">
        <v>165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82</v>
      </c>
      <c r="BK182" s="239">
        <f>ROUND(I182*H182,2)</f>
        <v>0</v>
      </c>
      <c r="BL182" s="18" t="s">
        <v>249</v>
      </c>
      <c r="BM182" s="238" t="s">
        <v>1509</v>
      </c>
    </row>
    <row r="183" spans="1:51" s="13" customFormat="1" ht="12">
      <c r="A183" s="13"/>
      <c r="B183" s="240"/>
      <c r="C183" s="241"/>
      <c r="D183" s="242" t="s">
        <v>174</v>
      </c>
      <c r="E183" s="243" t="s">
        <v>19</v>
      </c>
      <c r="F183" s="244" t="s">
        <v>1510</v>
      </c>
      <c r="G183" s="241"/>
      <c r="H183" s="245">
        <v>33.516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174</v>
      </c>
      <c r="AU183" s="251" t="s">
        <v>84</v>
      </c>
      <c r="AV183" s="13" t="s">
        <v>84</v>
      </c>
      <c r="AW183" s="13" t="s">
        <v>36</v>
      </c>
      <c r="AX183" s="13" t="s">
        <v>82</v>
      </c>
      <c r="AY183" s="251" t="s">
        <v>165</v>
      </c>
    </row>
    <row r="184" spans="1:65" s="2" customFormat="1" ht="16.5" customHeight="1">
      <c r="A184" s="39"/>
      <c r="B184" s="40"/>
      <c r="C184" s="227" t="s">
        <v>382</v>
      </c>
      <c r="D184" s="227" t="s">
        <v>167</v>
      </c>
      <c r="E184" s="228" t="s">
        <v>1511</v>
      </c>
      <c r="F184" s="229" t="s">
        <v>1512</v>
      </c>
      <c r="G184" s="230" t="s">
        <v>213</v>
      </c>
      <c r="H184" s="231">
        <v>0.262</v>
      </c>
      <c r="I184" s="232"/>
      <c r="J184" s="233">
        <f>ROUND(I184*H184,2)</f>
        <v>0</v>
      </c>
      <c r="K184" s="229" t="s">
        <v>19</v>
      </c>
      <c r="L184" s="45"/>
      <c r="M184" s="279" t="s">
        <v>19</v>
      </c>
      <c r="N184" s="280" t="s">
        <v>46</v>
      </c>
      <c r="O184" s="281"/>
      <c r="P184" s="282">
        <f>O184*H184</f>
        <v>0</v>
      </c>
      <c r="Q184" s="282">
        <v>0</v>
      </c>
      <c r="R184" s="282">
        <f>Q184*H184</f>
        <v>0</v>
      </c>
      <c r="S184" s="282">
        <v>0</v>
      </c>
      <c r="T184" s="28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249</v>
      </c>
      <c r="AT184" s="238" t="s">
        <v>167</v>
      </c>
      <c r="AU184" s="238" t="s">
        <v>84</v>
      </c>
      <c r="AY184" s="18" t="s">
        <v>165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82</v>
      </c>
      <c r="BK184" s="239">
        <f>ROUND(I184*H184,2)</f>
        <v>0</v>
      </c>
      <c r="BL184" s="18" t="s">
        <v>249</v>
      </c>
      <c r="BM184" s="238" t="s">
        <v>1513</v>
      </c>
    </row>
    <row r="185" spans="1:31" s="2" customFormat="1" ht="6.95" customHeight="1">
      <c r="A185" s="39"/>
      <c r="B185" s="60"/>
      <c r="C185" s="61"/>
      <c r="D185" s="61"/>
      <c r="E185" s="61"/>
      <c r="F185" s="61"/>
      <c r="G185" s="61"/>
      <c r="H185" s="61"/>
      <c r="I185" s="176"/>
      <c r="J185" s="61"/>
      <c r="K185" s="61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password="CC35" sheet="1" objects="1" scenarios="1" formatColumns="0" formatRows="0" autoFilter="0"/>
  <autoFilter ref="C89:K18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1514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1515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22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">
        <v>27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50" t="s">
        <v>29</v>
      </c>
      <c r="J17" s="134" t="s">
        <v>30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">
        <v>34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35</v>
      </c>
      <c r="F23" s="39"/>
      <c r="G23" s="39"/>
      <c r="H23" s="39"/>
      <c r="I23" s="150" t="s">
        <v>29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">
        <v>19</v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50" t="s">
        <v>29</v>
      </c>
      <c r="J26" s="134" t="s">
        <v>19</v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ROUND(J100,2)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ROUND((SUM(BE100:BE466)),2)</f>
        <v>0</v>
      </c>
      <c r="G35" s="39"/>
      <c r="H35" s="39"/>
      <c r="I35" s="165">
        <v>0.21</v>
      </c>
      <c r="J35" s="164">
        <f>ROUND(((SUM(BE100:BE466))*I35),2)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ROUND((SUM(BF100:BF466)),2)</f>
        <v>0</v>
      </c>
      <c r="G36" s="39"/>
      <c r="H36" s="39"/>
      <c r="I36" s="165">
        <v>0.15</v>
      </c>
      <c r="J36" s="164">
        <f>ROUND(((SUM(BF100:BF466))*I36),2)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ROUND((SUM(BG100:BG466)),2)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ROUND((SUM(BH100:BH466)),2)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ROUND((SUM(BI100:BI466)),2)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1514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 xml:space="preserve">SO 02-1 -   Řadové garáže, dílna, sklad - stavební část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nad Pernštejnem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SPOLEČNOST, a.s.</v>
      </c>
      <c r="G58" s="41"/>
      <c r="H58" s="41"/>
      <c r="I58" s="150" t="s">
        <v>33</v>
      </c>
      <c r="J58" s="37" t="str">
        <f>E23</f>
        <v>Ing. Jaroslav Habán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Křišťál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J100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1012</v>
      </c>
      <c r="E64" s="189"/>
      <c r="F64" s="189"/>
      <c r="G64" s="189"/>
      <c r="H64" s="189"/>
      <c r="I64" s="190"/>
      <c r="J64" s="191">
        <f>J101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1013</v>
      </c>
      <c r="E65" s="195"/>
      <c r="F65" s="195"/>
      <c r="G65" s="195"/>
      <c r="H65" s="195"/>
      <c r="I65" s="196"/>
      <c r="J65" s="197">
        <f>J102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1350</v>
      </c>
      <c r="E66" s="195"/>
      <c r="F66" s="195"/>
      <c r="G66" s="195"/>
      <c r="H66" s="195"/>
      <c r="I66" s="196"/>
      <c r="J66" s="197">
        <f>J168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1121</v>
      </c>
      <c r="E67" s="195"/>
      <c r="F67" s="195"/>
      <c r="G67" s="195"/>
      <c r="H67" s="195"/>
      <c r="I67" s="196"/>
      <c r="J67" s="197">
        <f>J242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1516</v>
      </c>
      <c r="E68" s="195"/>
      <c r="F68" s="195"/>
      <c r="G68" s="195"/>
      <c r="H68" s="195"/>
      <c r="I68" s="196"/>
      <c r="J68" s="197">
        <f>J272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3"/>
      <c r="C69" s="126"/>
      <c r="D69" s="194" t="s">
        <v>1517</v>
      </c>
      <c r="E69" s="195"/>
      <c r="F69" s="195"/>
      <c r="G69" s="195"/>
      <c r="H69" s="195"/>
      <c r="I69" s="196"/>
      <c r="J69" s="197">
        <f>J284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3"/>
      <c r="C70" s="126"/>
      <c r="D70" s="194" t="s">
        <v>1518</v>
      </c>
      <c r="E70" s="195"/>
      <c r="F70" s="195"/>
      <c r="G70" s="195"/>
      <c r="H70" s="195"/>
      <c r="I70" s="196"/>
      <c r="J70" s="197">
        <f>J325</f>
        <v>0</v>
      </c>
      <c r="K70" s="126"/>
      <c r="L70" s="19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3"/>
      <c r="C71" s="126"/>
      <c r="D71" s="194" t="s">
        <v>1017</v>
      </c>
      <c r="E71" s="195"/>
      <c r="F71" s="195"/>
      <c r="G71" s="195"/>
      <c r="H71" s="195"/>
      <c r="I71" s="196"/>
      <c r="J71" s="197">
        <f>J338</f>
        <v>0</v>
      </c>
      <c r="K71" s="126"/>
      <c r="L71" s="19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6"/>
      <c r="C72" s="187"/>
      <c r="D72" s="188" t="s">
        <v>1352</v>
      </c>
      <c r="E72" s="189"/>
      <c r="F72" s="189"/>
      <c r="G72" s="189"/>
      <c r="H72" s="189"/>
      <c r="I72" s="190"/>
      <c r="J72" s="191">
        <f>J340</f>
        <v>0</v>
      </c>
      <c r="K72" s="187"/>
      <c r="L72" s="19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3"/>
      <c r="C73" s="126"/>
      <c r="D73" s="194" t="s">
        <v>1353</v>
      </c>
      <c r="E73" s="195"/>
      <c r="F73" s="195"/>
      <c r="G73" s="195"/>
      <c r="H73" s="195"/>
      <c r="I73" s="196"/>
      <c r="J73" s="197">
        <f>J341</f>
        <v>0</v>
      </c>
      <c r="K73" s="126"/>
      <c r="L73" s="19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3"/>
      <c r="C74" s="126"/>
      <c r="D74" s="194" t="s">
        <v>1519</v>
      </c>
      <c r="E74" s="195"/>
      <c r="F74" s="195"/>
      <c r="G74" s="195"/>
      <c r="H74" s="195"/>
      <c r="I74" s="196"/>
      <c r="J74" s="197">
        <f>J369</f>
        <v>0</v>
      </c>
      <c r="K74" s="126"/>
      <c r="L74" s="19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3"/>
      <c r="C75" s="126"/>
      <c r="D75" s="194" t="s">
        <v>1520</v>
      </c>
      <c r="E75" s="195"/>
      <c r="F75" s="195"/>
      <c r="G75" s="195"/>
      <c r="H75" s="195"/>
      <c r="I75" s="196"/>
      <c r="J75" s="197">
        <f>J374</f>
        <v>0</v>
      </c>
      <c r="K75" s="126"/>
      <c r="L75" s="19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3"/>
      <c r="C76" s="126"/>
      <c r="D76" s="194" t="s">
        <v>1354</v>
      </c>
      <c r="E76" s="195"/>
      <c r="F76" s="195"/>
      <c r="G76" s="195"/>
      <c r="H76" s="195"/>
      <c r="I76" s="196"/>
      <c r="J76" s="197">
        <f>J381</f>
        <v>0</v>
      </c>
      <c r="K76" s="126"/>
      <c r="L76" s="19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3"/>
      <c r="C77" s="126"/>
      <c r="D77" s="194" t="s">
        <v>1521</v>
      </c>
      <c r="E77" s="195"/>
      <c r="F77" s="195"/>
      <c r="G77" s="195"/>
      <c r="H77" s="195"/>
      <c r="I77" s="196"/>
      <c r="J77" s="197">
        <f>J430</f>
        <v>0</v>
      </c>
      <c r="K77" s="126"/>
      <c r="L77" s="19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3"/>
      <c r="C78" s="126"/>
      <c r="D78" s="194" t="s">
        <v>1522</v>
      </c>
      <c r="E78" s="195"/>
      <c r="F78" s="195"/>
      <c r="G78" s="195"/>
      <c r="H78" s="195"/>
      <c r="I78" s="196"/>
      <c r="J78" s="197">
        <f>J458</f>
        <v>0</v>
      </c>
      <c r="K78" s="126"/>
      <c r="L78" s="19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147"/>
      <c r="J79" s="41"/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176"/>
      <c r="J80" s="61"/>
      <c r="K80" s="6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179"/>
      <c r="J84" s="63"/>
      <c r="K84" s="63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150</v>
      </c>
      <c r="D85" s="41"/>
      <c r="E85" s="41"/>
      <c r="F85" s="41"/>
      <c r="G85" s="41"/>
      <c r="H85" s="41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47"/>
      <c r="J86" s="41"/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80" t="str">
        <f>E7</f>
        <v>REVITALIZACE STŘEDISKA BYSTŘICE NAD PERNŠTEJNEM</v>
      </c>
      <c r="F88" s="33"/>
      <c r="G88" s="33"/>
      <c r="H88" s="33"/>
      <c r="I88" s="147"/>
      <c r="J88" s="41"/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132</v>
      </c>
      <c r="D89" s="23"/>
      <c r="E89" s="23"/>
      <c r="F89" s="23"/>
      <c r="G89" s="23"/>
      <c r="H89" s="23"/>
      <c r="I89" s="139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80" t="s">
        <v>1514</v>
      </c>
      <c r="F90" s="41"/>
      <c r="G90" s="41"/>
      <c r="H90" s="41"/>
      <c r="I90" s="147"/>
      <c r="J90" s="41"/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134</v>
      </c>
      <c r="D91" s="41"/>
      <c r="E91" s="41"/>
      <c r="F91" s="41"/>
      <c r="G91" s="41"/>
      <c r="H91" s="41"/>
      <c r="I91" s="147"/>
      <c r="J91" s="41"/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 xml:space="preserve">SO 02-1 -   Řadové garáže, dílna, sklad - stavební část</v>
      </c>
      <c r="F92" s="41"/>
      <c r="G92" s="41"/>
      <c r="H92" s="41"/>
      <c r="I92" s="147"/>
      <c r="J92" s="41"/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147"/>
      <c r="J93" s="41"/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F14</f>
        <v>Bystřice nad Pernštejnem</v>
      </c>
      <c r="G94" s="41"/>
      <c r="H94" s="41"/>
      <c r="I94" s="150" t="s">
        <v>23</v>
      </c>
      <c r="J94" s="73" t="str">
        <f>IF(J14="","",J14)</f>
        <v>28. 10. 2019</v>
      </c>
      <c r="K94" s="41"/>
      <c r="L94" s="14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147"/>
      <c r="J95" s="41"/>
      <c r="K95" s="41"/>
      <c r="L95" s="14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E17</f>
        <v>VODÁRENSKÁ AKCIOVÁ SPOLEČNOST, a.s.</v>
      </c>
      <c r="G96" s="41"/>
      <c r="H96" s="41"/>
      <c r="I96" s="150" t="s">
        <v>33</v>
      </c>
      <c r="J96" s="37" t="str">
        <f>E23</f>
        <v>Ing. Jaroslav Habán</v>
      </c>
      <c r="K96" s="41"/>
      <c r="L96" s="14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31</v>
      </c>
      <c r="D97" s="41"/>
      <c r="E97" s="41"/>
      <c r="F97" s="28" t="str">
        <f>IF(E20="","",E20)</f>
        <v>Vyplň údaj</v>
      </c>
      <c r="G97" s="41"/>
      <c r="H97" s="41"/>
      <c r="I97" s="150" t="s">
        <v>37</v>
      </c>
      <c r="J97" s="37" t="str">
        <f>E26</f>
        <v>Křišťál</v>
      </c>
      <c r="K97" s="41"/>
      <c r="L97" s="14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147"/>
      <c r="J98" s="41"/>
      <c r="K98" s="41"/>
      <c r="L98" s="14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99"/>
      <c r="B99" s="200"/>
      <c r="C99" s="201" t="s">
        <v>151</v>
      </c>
      <c r="D99" s="202" t="s">
        <v>60</v>
      </c>
      <c r="E99" s="202" t="s">
        <v>56</v>
      </c>
      <c r="F99" s="202" t="s">
        <v>57</v>
      </c>
      <c r="G99" s="202" t="s">
        <v>152</v>
      </c>
      <c r="H99" s="202" t="s">
        <v>153</v>
      </c>
      <c r="I99" s="203" t="s">
        <v>154</v>
      </c>
      <c r="J99" s="202" t="s">
        <v>139</v>
      </c>
      <c r="K99" s="204" t="s">
        <v>155</v>
      </c>
      <c r="L99" s="205"/>
      <c r="M99" s="93" t="s">
        <v>19</v>
      </c>
      <c r="N99" s="94" t="s">
        <v>45</v>
      </c>
      <c r="O99" s="94" t="s">
        <v>156</v>
      </c>
      <c r="P99" s="94" t="s">
        <v>157</v>
      </c>
      <c r="Q99" s="94" t="s">
        <v>158</v>
      </c>
      <c r="R99" s="94" t="s">
        <v>159</v>
      </c>
      <c r="S99" s="94" t="s">
        <v>160</v>
      </c>
      <c r="T99" s="95" t="s">
        <v>161</v>
      </c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</row>
    <row r="100" spans="1:63" s="2" customFormat="1" ht="22.8" customHeight="1">
      <c r="A100" s="39"/>
      <c r="B100" s="40"/>
      <c r="C100" s="100" t="s">
        <v>162</v>
      </c>
      <c r="D100" s="41"/>
      <c r="E100" s="41"/>
      <c r="F100" s="41"/>
      <c r="G100" s="41"/>
      <c r="H100" s="41"/>
      <c r="I100" s="147"/>
      <c r="J100" s="206">
        <f>BK100</f>
        <v>0</v>
      </c>
      <c r="K100" s="41"/>
      <c r="L100" s="45"/>
      <c r="M100" s="96"/>
      <c r="N100" s="207"/>
      <c r="O100" s="97"/>
      <c r="P100" s="208">
        <f>P101+P340</f>
        <v>0</v>
      </c>
      <c r="Q100" s="97"/>
      <c r="R100" s="208">
        <f>R101+R340</f>
        <v>1633.5617525799998</v>
      </c>
      <c r="S100" s="97"/>
      <c r="T100" s="209">
        <f>T101+T340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74</v>
      </c>
      <c r="AU100" s="18" t="s">
        <v>140</v>
      </c>
      <c r="BK100" s="210">
        <f>BK101+BK340</f>
        <v>0</v>
      </c>
    </row>
    <row r="101" spans="1:63" s="12" customFormat="1" ht="25.9" customHeight="1">
      <c r="A101" s="12"/>
      <c r="B101" s="211"/>
      <c r="C101" s="212"/>
      <c r="D101" s="213" t="s">
        <v>74</v>
      </c>
      <c r="E101" s="214" t="s">
        <v>163</v>
      </c>
      <c r="F101" s="214" t="s">
        <v>1018</v>
      </c>
      <c r="G101" s="212"/>
      <c r="H101" s="212"/>
      <c r="I101" s="215"/>
      <c r="J101" s="216">
        <f>BK101</f>
        <v>0</v>
      </c>
      <c r="K101" s="212"/>
      <c r="L101" s="217"/>
      <c r="M101" s="218"/>
      <c r="N101" s="219"/>
      <c r="O101" s="219"/>
      <c r="P101" s="220">
        <f>P102+P168+P242+P272+P284+P325+P338</f>
        <v>0</v>
      </c>
      <c r="Q101" s="219"/>
      <c r="R101" s="220">
        <f>R102+R168+R242+R272+R284+R325+R338</f>
        <v>1612.12177968</v>
      </c>
      <c r="S101" s="219"/>
      <c r="T101" s="221">
        <f>T102+T168+T242+T272+T284+T325+T338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2" t="s">
        <v>82</v>
      </c>
      <c r="AT101" s="223" t="s">
        <v>74</v>
      </c>
      <c r="AU101" s="223" t="s">
        <v>75</v>
      </c>
      <c r="AY101" s="222" t="s">
        <v>165</v>
      </c>
      <c r="BK101" s="224">
        <f>BK102+BK168+BK242+BK272+BK284+BK325+BK338</f>
        <v>0</v>
      </c>
    </row>
    <row r="102" spans="1:63" s="12" customFormat="1" ht="22.8" customHeight="1">
      <c r="A102" s="12"/>
      <c r="B102" s="211"/>
      <c r="C102" s="212"/>
      <c r="D102" s="213" t="s">
        <v>74</v>
      </c>
      <c r="E102" s="225" t="s">
        <v>82</v>
      </c>
      <c r="F102" s="225" t="s">
        <v>1019</v>
      </c>
      <c r="G102" s="212"/>
      <c r="H102" s="212"/>
      <c r="I102" s="215"/>
      <c r="J102" s="226">
        <f>BK102</f>
        <v>0</v>
      </c>
      <c r="K102" s="212"/>
      <c r="L102" s="217"/>
      <c r="M102" s="218"/>
      <c r="N102" s="219"/>
      <c r="O102" s="219"/>
      <c r="P102" s="220">
        <f>SUM(P103:P167)</f>
        <v>0</v>
      </c>
      <c r="Q102" s="219"/>
      <c r="R102" s="220">
        <f>SUM(R103:R167)</f>
        <v>7.19</v>
      </c>
      <c r="S102" s="219"/>
      <c r="T102" s="221">
        <f>SUM(T103:T167)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2" t="s">
        <v>82</v>
      </c>
      <c r="AT102" s="223" t="s">
        <v>74</v>
      </c>
      <c r="AU102" s="223" t="s">
        <v>82</v>
      </c>
      <c r="AY102" s="222" t="s">
        <v>165</v>
      </c>
      <c r="BK102" s="224">
        <f>SUM(BK103:BK167)</f>
        <v>0</v>
      </c>
    </row>
    <row r="103" spans="1:65" s="2" customFormat="1" ht="16.5" customHeight="1">
      <c r="A103" s="39"/>
      <c r="B103" s="40"/>
      <c r="C103" s="227" t="s">
        <v>82</v>
      </c>
      <c r="D103" s="227" t="s">
        <v>167</v>
      </c>
      <c r="E103" s="228" t="s">
        <v>1523</v>
      </c>
      <c r="F103" s="229" t="s">
        <v>1524</v>
      </c>
      <c r="G103" s="230" t="s">
        <v>170</v>
      </c>
      <c r="H103" s="231">
        <v>203.107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172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172</v>
      </c>
      <c r="BM103" s="238" t="s">
        <v>1525</v>
      </c>
    </row>
    <row r="104" spans="1:51" s="13" customFormat="1" ht="12">
      <c r="A104" s="13"/>
      <c r="B104" s="240"/>
      <c r="C104" s="241"/>
      <c r="D104" s="242" t="s">
        <v>174</v>
      </c>
      <c r="E104" s="243" t="s">
        <v>19</v>
      </c>
      <c r="F104" s="244" t="s">
        <v>1526</v>
      </c>
      <c r="G104" s="241"/>
      <c r="H104" s="245">
        <v>24.966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174</v>
      </c>
      <c r="AU104" s="251" t="s">
        <v>84</v>
      </c>
      <c r="AV104" s="13" t="s">
        <v>84</v>
      </c>
      <c r="AW104" s="13" t="s">
        <v>36</v>
      </c>
      <c r="AX104" s="13" t="s">
        <v>75</v>
      </c>
      <c r="AY104" s="251" t="s">
        <v>165</v>
      </c>
    </row>
    <row r="105" spans="1:51" s="13" customFormat="1" ht="12">
      <c r="A105" s="13"/>
      <c r="B105" s="240"/>
      <c r="C105" s="241"/>
      <c r="D105" s="242" t="s">
        <v>174</v>
      </c>
      <c r="E105" s="243" t="s">
        <v>19</v>
      </c>
      <c r="F105" s="244" t="s">
        <v>1527</v>
      </c>
      <c r="G105" s="241"/>
      <c r="H105" s="245">
        <v>-0.569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174</v>
      </c>
      <c r="AU105" s="251" t="s">
        <v>84</v>
      </c>
      <c r="AV105" s="13" t="s">
        <v>84</v>
      </c>
      <c r="AW105" s="13" t="s">
        <v>36</v>
      </c>
      <c r="AX105" s="13" t="s">
        <v>75</v>
      </c>
      <c r="AY105" s="251" t="s">
        <v>165</v>
      </c>
    </row>
    <row r="106" spans="1:51" s="13" customFormat="1" ht="12">
      <c r="A106" s="13"/>
      <c r="B106" s="240"/>
      <c r="C106" s="241"/>
      <c r="D106" s="242" t="s">
        <v>174</v>
      </c>
      <c r="E106" s="243" t="s">
        <v>19</v>
      </c>
      <c r="F106" s="244" t="s">
        <v>1528</v>
      </c>
      <c r="G106" s="241"/>
      <c r="H106" s="245">
        <v>80.841</v>
      </c>
      <c r="I106" s="246"/>
      <c r="J106" s="241"/>
      <c r="K106" s="241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174</v>
      </c>
      <c r="AU106" s="251" t="s">
        <v>84</v>
      </c>
      <c r="AV106" s="13" t="s">
        <v>84</v>
      </c>
      <c r="AW106" s="13" t="s">
        <v>36</v>
      </c>
      <c r="AX106" s="13" t="s">
        <v>75</v>
      </c>
      <c r="AY106" s="251" t="s">
        <v>165</v>
      </c>
    </row>
    <row r="107" spans="1:51" s="13" customFormat="1" ht="12">
      <c r="A107" s="13"/>
      <c r="B107" s="240"/>
      <c r="C107" s="241"/>
      <c r="D107" s="242" t="s">
        <v>174</v>
      </c>
      <c r="E107" s="243" t="s">
        <v>19</v>
      </c>
      <c r="F107" s="244" t="s">
        <v>1529</v>
      </c>
      <c r="G107" s="241"/>
      <c r="H107" s="245">
        <v>-1.637</v>
      </c>
      <c r="I107" s="246"/>
      <c r="J107" s="241"/>
      <c r="K107" s="241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174</v>
      </c>
      <c r="AU107" s="251" t="s">
        <v>84</v>
      </c>
      <c r="AV107" s="13" t="s">
        <v>84</v>
      </c>
      <c r="AW107" s="13" t="s">
        <v>36</v>
      </c>
      <c r="AX107" s="13" t="s">
        <v>75</v>
      </c>
      <c r="AY107" s="251" t="s">
        <v>165</v>
      </c>
    </row>
    <row r="108" spans="1:51" s="13" customFormat="1" ht="12">
      <c r="A108" s="13"/>
      <c r="B108" s="240"/>
      <c r="C108" s="241"/>
      <c r="D108" s="242" t="s">
        <v>174</v>
      </c>
      <c r="E108" s="243" t="s">
        <v>19</v>
      </c>
      <c r="F108" s="244" t="s">
        <v>1530</v>
      </c>
      <c r="G108" s="241"/>
      <c r="H108" s="245">
        <v>32.712</v>
      </c>
      <c r="I108" s="246"/>
      <c r="J108" s="241"/>
      <c r="K108" s="241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174</v>
      </c>
      <c r="AU108" s="251" t="s">
        <v>84</v>
      </c>
      <c r="AV108" s="13" t="s">
        <v>84</v>
      </c>
      <c r="AW108" s="13" t="s">
        <v>36</v>
      </c>
      <c r="AX108" s="13" t="s">
        <v>75</v>
      </c>
      <c r="AY108" s="251" t="s">
        <v>165</v>
      </c>
    </row>
    <row r="109" spans="1:51" s="13" customFormat="1" ht="12">
      <c r="A109" s="13"/>
      <c r="B109" s="240"/>
      <c r="C109" s="241"/>
      <c r="D109" s="242" t="s">
        <v>174</v>
      </c>
      <c r="E109" s="243" t="s">
        <v>19</v>
      </c>
      <c r="F109" s="244" t="s">
        <v>1531</v>
      </c>
      <c r="G109" s="241"/>
      <c r="H109" s="245">
        <v>-0.908</v>
      </c>
      <c r="I109" s="246"/>
      <c r="J109" s="241"/>
      <c r="K109" s="241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174</v>
      </c>
      <c r="AU109" s="251" t="s">
        <v>84</v>
      </c>
      <c r="AV109" s="13" t="s">
        <v>84</v>
      </c>
      <c r="AW109" s="13" t="s">
        <v>36</v>
      </c>
      <c r="AX109" s="13" t="s">
        <v>75</v>
      </c>
      <c r="AY109" s="251" t="s">
        <v>165</v>
      </c>
    </row>
    <row r="110" spans="1:51" s="15" customFormat="1" ht="12">
      <c r="A110" s="15"/>
      <c r="B110" s="287"/>
      <c r="C110" s="288"/>
      <c r="D110" s="242" t="s">
        <v>174</v>
      </c>
      <c r="E110" s="289" t="s">
        <v>19</v>
      </c>
      <c r="F110" s="290" t="s">
        <v>1220</v>
      </c>
      <c r="G110" s="288"/>
      <c r="H110" s="291">
        <v>135.405</v>
      </c>
      <c r="I110" s="292"/>
      <c r="J110" s="288"/>
      <c r="K110" s="288"/>
      <c r="L110" s="293"/>
      <c r="M110" s="294"/>
      <c r="N110" s="295"/>
      <c r="O110" s="295"/>
      <c r="P110" s="295"/>
      <c r="Q110" s="295"/>
      <c r="R110" s="295"/>
      <c r="S110" s="295"/>
      <c r="T110" s="29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97" t="s">
        <v>174</v>
      </c>
      <c r="AU110" s="297" t="s">
        <v>84</v>
      </c>
      <c r="AV110" s="15" t="s">
        <v>182</v>
      </c>
      <c r="AW110" s="15" t="s">
        <v>36</v>
      </c>
      <c r="AX110" s="15" t="s">
        <v>75</v>
      </c>
      <c r="AY110" s="297" t="s">
        <v>165</v>
      </c>
    </row>
    <row r="111" spans="1:51" s="13" customFormat="1" ht="12">
      <c r="A111" s="13"/>
      <c r="B111" s="240"/>
      <c r="C111" s="241"/>
      <c r="D111" s="242" t="s">
        <v>174</v>
      </c>
      <c r="E111" s="243" t="s">
        <v>19</v>
      </c>
      <c r="F111" s="244" t="s">
        <v>1532</v>
      </c>
      <c r="G111" s="241"/>
      <c r="H111" s="245">
        <v>67.702</v>
      </c>
      <c r="I111" s="246"/>
      <c r="J111" s="241"/>
      <c r="K111" s="241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174</v>
      </c>
      <c r="AU111" s="251" t="s">
        <v>84</v>
      </c>
      <c r="AV111" s="13" t="s">
        <v>84</v>
      </c>
      <c r="AW111" s="13" t="s">
        <v>36</v>
      </c>
      <c r="AX111" s="13" t="s">
        <v>75</v>
      </c>
      <c r="AY111" s="251" t="s">
        <v>165</v>
      </c>
    </row>
    <row r="112" spans="1:51" s="15" customFormat="1" ht="12">
      <c r="A112" s="15"/>
      <c r="B112" s="287"/>
      <c r="C112" s="288"/>
      <c r="D112" s="242" t="s">
        <v>174</v>
      </c>
      <c r="E112" s="289" t="s">
        <v>19</v>
      </c>
      <c r="F112" s="290" t="s">
        <v>1220</v>
      </c>
      <c r="G112" s="288"/>
      <c r="H112" s="291">
        <v>67.702</v>
      </c>
      <c r="I112" s="292"/>
      <c r="J112" s="288"/>
      <c r="K112" s="288"/>
      <c r="L112" s="293"/>
      <c r="M112" s="294"/>
      <c r="N112" s="295"/>
      <c r="O112" s="295"/>
      <c r="P112" s="295"/>
      <c r="Q112" s="295"/>
      <c r="R112" s="295"/>
      <c r="S112" s="295"/>
      <c r="T112" s="296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97" t="s">
        <v>174</v>
      </c>
      <c r="AU112" s="297" t="s">
        <v>84</v>
      </c>
      <c r="AV112" s="15" t="s">
        <v>182</v>
      </c>
      <c r="AW112" s="15" t="s">
        <v>36</v>
      </c>
      <c r="AX112" s="15" t="s">
        <v>75</v>
      </c>
      <c r="AY112" s="297" t="s">
        <v>165</v>
      </c>
    </row>
    <row r="113" spans="1:51" s="14" customFormat="1" ht="12">
      <c r="A113" s="14"/>
      <c r="B113" s="252"/>
      <c r="C113" s="253"/>
      <c r="D113" s="242" t="s">
        <v>174</v>
      </c>
      <c r="E113" s="254" t="s">
        <v>19</v>
      </c>
      <c r="F113" s="255" t="s">
        <v>178</v>
      </c>
      <c r="G113" s="253"/>
      <c r="H113" s="256">
        <v>203.107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2" t="s">
        <v>174</v>
      </c>
      <c r="AU113" s="262" t="s">
        <v>84</v>
      </c>
      <c r="AV113" s="14" t="s">
        <v>172</v>
      </c>
      <c r="AW113" s="14" t="s">
        <v>36</v>
      </c>
      <c r="AX113" s="14" t="s">
        <v>82</v>
      </c>
      <c r="AY113" s="262" t="s">
        <v>165</v>
      </c>
    </row>
    <row r="114" spans="1:65" s="2" customFormat="1" ht="16.5" customHeight="1">
      <c r="A114" s="39"/>
      <c r="B114" s="40"/>
      <c r="C114" s="266" t="s">
        <v>84</v>
      </c>
      <c r="D114" s="266" t="s">
        <v>229</v>
      </c>
      <c r="E114" s="267" t="s">
        <v>1533</v>
      </c>
      <c r="F114" s="268" t="s">
        <v>1534</v>
      </c>
      <c r="G114" s="269" t="s">
        <v>213</v>
      </c>
      <c r="H114" s="270">
        <v>7.19</v>
      </c>
      <c r="I114" s="271"/>
      <c r="J114" s="272">
        <f>ROUND(I114*H114,2)</f>
        <v>0</v>
      </c>
      <c r="K114" s="268" t="s">
        <v>171</v>
      </c>
      <c r="L114" s="273"/>
      <c r="M114" s="274" t="s">
        <v>19</v>
      </c>
      <c r="N114" s="275" t="s">
        <v>46</v>
      </c>
      <c r="O114" s="85"/>
      <c r="P114" s="236">
        <f>O114*H114</f>
        <v>0</v>
      </c>
      <c r="Q114" s="236">
        <v>1</v>
      </c>
      <c r="R114" s="236">
        <f>Q114*H114</f>
        <v>7.19</v>
      </c>
      <c r="S114" s="236">
        <v>0</v>
      </c>
      <c r="T114" s="23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8" t="s">
        <v>205</v>
      </c>
      <c r="AT114" s="238" t="s">
        <v>229</v>
      </c>
      <c r="AU114" s="238" t="s">
        <v>84</v>
      </c>
      <c r="AY114" s="18" t="s">
        <v>165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18" t="s">
        <v>82</v>
      </c>
      <c r="BK114" s="239">
        <f>ROUND(I114*H114,2)</f>
        <v>0</v>
      </c>
      <c r="BL114" s="18" t="s">
        <v>172</v>
      </c>
      <c r="BM114" s="238" t="s">
        <v>1535</v>
      </c>
    </row>
    <row r="115" spans="1:51" s="13" customFormat="1" ht="12">
      <c r="A115" s="13"/>
      <c r="B115" s="240"/>
      <c r="C115" s="241"/>
      <c r="D115" s="242" t="s">
        <v>174</v>
      </c>
      <c r="E115" s="243" t="s">
        <v>19</v>
      </c>
      <c r="F115" s="244" t="s">
        <v>1536</v>
      </c>
      <c r="G115" s="241"/>
      <c r="H115" s="245">
        <v>7.19</v>
      </c>
      <c r="I115" s="246"/>
      <c r="J115" s="241"/>
      <c r="K115" s="241"/>
      <c r="L115" s="247"/>
      <c r="M115" s="248"/>
      <c r="N115" s="249"/>
      <c r="O115" s="249"/>
      <c r="P115" s="249"/>
      <c r="Q115" s="249"/>
      <c r="R115" s="249"/>
      <c r="S115" s="249"/>
      <c r="T115" s="25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1" t="s">
        <v>174</v>
      </c>
      <c r="AU115" s="251" t="s">
        <v>84</v>
      </c>
      <c r="AV115" s="13" t="s">
        <v>84</v>
      </c>
      <c r="AW115" s="13" t="s">
        <v>36</v>
      </c>
      <c r="AX115" s="13" t="s">
        <v>82</v>
      </c>
      <c r="AY115" s="251" t="s">
        <v>165</v>
      </c>
    </row>
    <row r="116" spans="1:65" s="2" customFormat="1" ht="16.5" customHeight="1">
      <c r="A116" s="39"/>
      <c r="B116" s="40"/>
      <c r="C116" s="227" t="s">
        <v>182</v>
      </c>
      <c r="D116" s="227" t="s">
        <v>167</v>
      </c>
      <c r="E116" s="228" t="s">
        <v>1537</v>
      </c>
      <c r="F116" s="229" t="s">
        <v>1538</v>
      </c>
      <c r="G116" s="230" t="s">
        <v>170</v>
      </c>
      <c r="H116" s="231">
        <v>1071.691</v>
      </c>
      <c r="I116" s="232"/>
      <c r="J116" s="233">
        <f>ROUND(I116*H116,2)</f>
        <v>0</v>
      </c>
      <c r="K116" s="229" t="s">
        <v>171</v>
      </c>
      <c r="L116" s="45"/>
      <c r="M116" s="234" t="s">
        <v>19</v>
      </c>
      <c r="N116" s="235" t="s">
        <v>46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8" t="s">
        <v>172</v>
      </c>
      <c r="AT116" s="238" t="s">
        <v>167</v>
      </c>
      <c r="AU116" s="238" t="s">
        <v>84</v>
      </c>
      <c r="AY116" s="18" t="s">
        <v>165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8" t="s">
        <v>82</v>
      </c>
      <c r="BK116" s="239">
        <f>ROUND(I116*H116,2)</f>
        <v>0</v>
      </c>
      <c r="BL116" s="18" t="s">
        <v>172</v>
      </c>
      <c r="BM116" s="238" t="s">
        <v>1539</v>
      </c>
    </row>
    <row r="117" spans="1:51" s="13" customFormat="1" ht="12">
      <c r="A117" s="13"/>
      <c r="B117" s="240"/>
      <c r="C117" s="241"/>
      <c r="D117" s="242" t="s">
        <v>174</v>
      </c>
      <c r="E117" s="243" t="s">
        <v>19</v>
      </c>
      <c r="F117" s="244" t="s">
        <v>1540</v>
      </c>
      <c r="G117" s="241"/>
      <c r="H117" s="245">
        <v>573.496</v>
      </c>
      <c r="I117" s="246"/>
      <c r="J117" s="241"/>
      <c r="K117" s="241"/>
      <c r="L117" s="247"/>
      <c r="M117" s="248"/>
      <c r="N117" s="249"/>
      <c r="O117" s="249"/>
      <c r="P117" s="249"/>
      <c r="Q117" s="249"/>
      <c r="R117" s="249"/>
      <c r="S117" s="249"/>
      <c r="T117" s="25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1" t="s">
        <v>174</v>
      </c>
      <c r="AU117" s="251" t="s">
        <v>84</v>
      </c>
      <c r="AV117" s="13" t="s">
        <v>84</v>
      </c>
      <c r="AW117" s="13" t="s">
        <v>36</v>
      </c>
      <c r="AX117" s="13" t="s">
        <v>75</v>
      </c>
      <c r="AY117" s="251" t="s">
        <v>165</v>
      </c>
    </row>
    <row r="118" spans="1:51" s="13" customFormat="1" ht="12">
      <c r="A118" s="13"/>
      <c r="B118" s="240"/>
      <c r="C118" s="241"/>
      <c r="D118" s="242" t="s">
        <v>174</v>
      </c>
      <c r="E118" s="243" t="s">
        <v>19</v>
      </c>
      <c r="F118" s="244" t="s">
        <v>1541</v>
      </c>
      <c r="G118" s="241"/>
      <c r="H118" s="245">
        <v>357.12</v>
      </c>
      <c r="I118" s="246"/>
      <c r="J118" s="241"/>
      <c r="K118" s="241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174</v>
      </c>
      <c r="AU118" s="251" t="s">
        <v>84</v>
      </c>
      <c r="AV118" s="13" t="s">
        <v>84</v>
      </c>
      <c r="AW118" s="13" t="s">
        <v>36</v>
      </c>
      <c r="AX118" s="13" t="s">
        <v>75</v>
      </c>
      <c r="AY118" s="251" t="s">
        <v>165</v>
      </c>
    </row>
    <row r="119" spans="1:51" s="13" customFormat="1" ht="12">
      <c r="A119" s="13"/>
      <c r="B119" s="240"/>
      <c r="C119" s="241"/>
      <c r="D119" s="242" t="s">
        <v>174</v>
      </c>
      <c r="E119" s="243" t="s">
        <v>19</v>
      </c>
      <c r="F119" s="244" t="s">
        <v>1542</v>
      </c>
      <c r="G119" s="241"/>
      <c r="H119" s="245">
        <v>141.075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174</v>
      </c>
      <c r="AU119" s="251" t="s">
        <v>84</v>
      </c>
      <c r="AV119" s="13" t="s">
        <v>84</v>
      </c>
      <c r="AW119" s="13" t="s">
        <v>36</v>
      </c>
      <c r="AX119" s="13" t="s">
        <v>75</v>
      </c>
      <c r="AY119" s="251" t="s">
        <v>165</v>
      </c>
    </row>
    <row r="120" spans="1:51" s="15" customFormat="1" ht="12">
      <c r="A120" s="15"/>
      <c r="B120" s="287"/>
      <c r="C120" s="288"/>
      <c r="D120" s="242" t="s">
        <v>174</v>
      </c>
      <c r="E120" s="289" t="s">
        <v>19</v>
      </c>
      <c r="F120" s="290" t="s">
        <v>1543</v>
      </c>
      <c r="G120" s="288"/>
      <c r="H120" s="291">
        <v>1071.691</v>
      </c>
      <c r="I120" s="292"/>
      <c r="J120" s="288"/>
      <c r="K120" s="288"/>
      <c r="L120" s="293"/>
      <c r="M120" s="294"/>
      <c r="N120" s="295"/>
      <c r="O120" s="295"/>
      <c r="P120" s="295"/>
      <c r="Q120" s="295"/>
      <c r="R120" s="295"/>
      <c r="S120" s="295"/>
      <c r="T120" s="29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97" t="s">
        <v>174</v>
      </c>
      <c r="AU120" s="297" t="s">
        <v>84</v>
      </c>
      <c r="AV120" s="15" t="s">
        <v>182</v>
      </c>
      <c r="AW120" s="15" t="s">
        <v>36</v>
      </c>
      <c r="AX120" s="15" t="s">
        <v>75</v>
      </c>
      <c r="AY120" s="297" t="s">
        <v>165</v>
      </c>
    </row>
    <row r="121" spans="1:51" s="14" customFormat="1" ht="12">
      <c r="A121" s="14"/>
      <c r="B121" s="252"/>
      <c r="C121" s="253"/>
      <c r="D121" s="242" t="s">
        <v>174</v>
      </c>
      <c r="E121" s="254" t="s">
        <v>19</v>
      </c>
      <c r="F121" s="255" t="s">
        <v>178</v>
      </c>
      <c r="G121" s="253"/>
      <c r="H121" s="256">
        <v>1071.691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2" t="s">
        <v>174</v>
      </c>
      <c r="AU121" s="262" t="s">
        <v>84</v>
      </c>
      <c r="AV121" s="14" t="s">
        <v>172</v>
      </c>
      <c r="AW121" s="14" t="s">
        <v>36</v>
      </c>
      <c r="AX121" s="14" t="s">
        <v>82</v>
      </c>
      <c r="AY121" s="262" t="s">
        <v>165</v>
      </c>
    </row>
    <row r="122" spans="1:65" s="2" customFormat="1" ht="16.5" customHeight="1">
      <c r="A122" s="39"/>
      <c r="B122" s="40"/>
      <c r="C122" s="227" t="s">
        <v>172</v>
      </c>
      <c r="D122" s="227" t="s">
        <v>167</v>
      </c>
      <c r="E122" s="228" t="s">
        <v>1036</v>
      </c>
      <c r="F122" s="229" t="s">
        <v>1037</v>
      </c>
      <c r="G122" s="230" t="s">
        <v>170</v>
      </c>
      <c r="H122" s="231">
        <v>1071.691</v>
      </c>
      <c r="I122" s="232"/>
      <c r="J122" s="233">
        <f>ROUND(I122*H122,2)</f>
        <v>0</v>
      </c>
      <c r="K122" s="229" t="s">
        <v>171</v>
      </c>
      <c r="L122" s="45"/>
      <c r="M122" s="234" t="s">
        <v>19</v>
      </c>
      <c r="N122" s="235" t="s">
        <v>46</v>
      </c>
      <c r="O122" s="85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8" t="s">
        <v>172</v>
      </c>
      <c r="AT122" s="238" t="s">
        <v>167</v>
      </c>
      <c r="AU122" s="238" t="s">
        <v>84</v>
      </c>
      <c r="AY122" s="18" t="s">
        <v>165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8" t="s">
        <v>82</v>
      </c>
      <c r="BK122" s="239">
        <f>ROUND(I122*H122,2)</f>
        <v>0</v>
      </c>
      <c r="BL122" s="18" t="s">
        <v>172</v>
      </c>
      <c r="BM122" s="238" t="s">
        <v>1544</v>
      </c>
    </row>
    <row r="123" spans="1:65" s="2" customFormat="1" ht="16.5" customHeight="1">
      <c r="A123" s="39"/>
      <c r="B123" s="40"/>
      <c r="C123" s="227" t="s">
        <v>190</v>
      </c>
      <c r="D123" s="227" t="s">
        <v>167</v>
      </c>
      <c r="E123" s="228" t="s">
        <v>1545</v>
      </c>
      <c r="F123" s="229" t="s">
        <v>1546</v>
      </c>
      <c r="G123" s="230" t="s">
        <v>170</v>
      </c>
      <c r="H123" s="231">
        <v>239.067</v>
      </c>
      <c r="I123" s="232"/>
      <c r="J123" s="233">
        <f>ROUND(I123*H123,2)</f>
        <v>0</v>
      </c>
      <c r="K123" s="229" t="s">
        <v>171</v>
      </c>
      <c r="L123" s="45"/>
      <c r="M123" s="234" t="s">
        <v>19</v>
      </c>
      <c r="N123" s="235" t="s">
        <v>46</v>
      </c>
      <c r="O123" s="85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172</v>
      </c>
      <c r="AT123" s="238" t="s">
        <v>167</v>
      </c>
      <c r="AU123" s="238" t="s">
        <v>84</v>
      </c>
      <c r="AY123" s="18" t="s">
        <v>165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82</v>
      </c>
      <c r="BK123" s="239">
        <f>ROUND(I123*H123,2)</f>
        <v>0</v>
      </c>
      <c r="BL123" s="18" t="s">
        <v>172</v>
      </c>
      <c r="BM123" s="238" t="s">
        <v>1547</v>
      </c>
    </row>
    <row r="124" spans="1:51" s="13" customFormat="1" ht="12">
      <c r="A124" s="13"/>
      <c r="B124" s="240"/>
      <c r="C124" s="241"/>
      <c r="D124" s="242" t="s">
        <v>174</v>
      </c>
      <c r="E124" s="243" t="s">
        <v>19</v>
      </c>
      <c r="F124" s="244" t="s">
        <v>1548</v>
      </c>
      <c r="G124" s="241"/>
      <c r="H124" s="245">
        <v>19.35</v>
      </c>
      <c r="I124" s="246"/>
      <c r="J124" s="241"/>
      <c r="K124" s="241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174</v>
      </c>
      <c r="AU124" s="251" t="s">
        <v>84</v>
      </c>
      <c r="AV124" s="13" t="s">
        <v>84</v>
      </c>
      <c r="AW124" s="13" t="s">
        <v>36</v>
      </c>
      <c r="AX124" s="13" t="s">
        <v>75</v>
      </c>
      <c r="AY124" s="251" t="s">
        <v>165</v>
      </c>
    </row>
    <row r="125" spans="1:51" s="13" customFormat="1" ht="12">
      <c r="A125" s="13"/>
      <c r="B125" s="240"/>
      <c r="C125" s="241"/>
      <c r="D125" s="242" t="s">
        <v>174</v>
      </c>
      <c r="E125" s="243" t="s">
        <v>19</v>
      </c>
      <c r="F125" s="244" t="s">
        <v>1549</v>
      </c>
      <c r="G125" s="241"/>
      <c r="H125" s="245">
        <v>26.1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174</v>
      </c>
      <c r="AU125" s="251" t="s">
        <v>84</v>
      </c>
      <c r="AV125" s="13" t="s">
        <v>84</v>
      </c>
      <c r="AW125" s="13" t="s">
        <v>36</v>
      </c>
      <c r="AX125" s="13" t="s">
        <v>75</v>
      </c>
      <c r="AY125" s="251" t="s">
        <v>165</v>
      </c>
    </row>
    <row r="126" spans="1:51" s="13" customFormat="1" ht="12">
      <c r="A126" s="13"/>
      <c r="B126" s="240"/>
      <c r="C126" s="241"/>
      <c r="D126" s="242" t="s">
        <v>174</v>
      </c>
      <c r="E126" s="243" t="s">
        <v>19</v>
      </c>
      <c r="F126" s="244" t="s">
        <v>1550</v>
      </c>
      <c r="G126" s="241"/>
      <c r="H126" s="245">
        <v>28.224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174</v>
      </c>
      <c r="AU126" s="251" t="s">
        <v>84</v>
      </c>
      <c r="AV126" s="13" t="s">
        <v>84</v>
      </c>
      <c r="AW126" s="13" t="s">
        <v>36</v>
      </c>
      <c r="AX126" s="13" t="s">
        <v>75</v>
      </c>
      <c r="AY126" s="251" t="s">
        <v>165</v>
      </c>
    </row>
    <row r="127" spans="1:51" s="13" customFormat="1" ht="12">
      <c r="A127" s="13"/>
      <c r="B127" s="240"/>
      <c r="C127" s="241"/>
      <c r="D127" s="242" t="s">
        <v>174</v>
      </c>
      <c r="E127" s="243" t="s">
        <v>19</v>
      </c>
      <c r="F127" s="244" t="s">
        <v>1551</v>
      </c>
      <c r="G127" s="241"/>
      <c r="H127" s="245">
        <v>6.84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174</v>
      </c>
      <c r="AU127" s="251" t="s">
        <v>84</v>
      </c>
      <c r="AV127" s="13" t="s">
        <v>84</v>
      </c>
      <c r="AW127" s="13" t="s">
        <v>36</v>
      </c>
      <c r="AX127" s="13" t="s">
        <v>75</v>
      </c>
      <c r="AY127" s="251" t="s">
        <v>165</v>
      </c>
    </row>
    <row r="128" spans="1:51" s="13" customFormat="1" ht="12">
      <c r="A128" s="13"/>
      <c r="B128" s="240"/>
      <c r="C128" s="241"/>
      <c r="D128" s="242" t="s">
        <v>174</v>
      </c>
      <c r="E128" s="243" t="s">
        <v>19</v>
      </c>
      <c r="F128" s="244" t="s">
        <v>1552</v>
      </c>
      <c r="G128" s="241"/>
      <c r="H128" s="245">
        <v>15.66</v>
      </c>
      <c r="I128" s="246"/>
      <c r="J128" s="241"/>
      <c r="K128" s="241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174</v>
      </c>
      <c r="AU128" s="251" t="s">
        <v>84</v>
      </c>
      <c r="AV128" s="13" t="s">
        <v>84</v>
      </c>
      <c r="AW128" s="13" t="s">
        <v>36</v>
      </c>
      <c r="AX128" s="13" t="s">
        <v>75</v>
      </c>
      <c r="AY128" s="251" t="s">
        <v>165</v>
      </c>
    </row>
    <row r="129" spans="1:51" s="13" customFormat="1" ht="12">
      <c r="A129" s="13"/>
      <c r="B129" s="240"/>
      <c r="C129" s="241"/>
      <c r="D129" s="242" t="s">
        <v>174</v>
      </c>
      <c r="E129" s="243" t="s">
        <v>19</v>
      </c>
      <c r="F129" s="244" t="s">
        <v>1553</v>
      </c>
      <c r="G129" s="241"/>
      <c r="H129" s="245">
        <v>34.506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174</v>
      </c>
      <c r="AU129" s="251" t="s">
        <v>84</v>
      </c>
      <c r="AV129" s="13" t="s">
        <v>84</v>
      </c>
      <c r="AW129" s="13" t="s">
        <v>36</v>
      </c>
      <c r="AX129" s="13" t="s">
        <v>75</v>
      </c>
      <c r="AY129" s="251" t="s">
        <v>165</v>
      </c>
    </row>
    <row r="130" spans="1:51" s="13" customFormat="1" ht="12">
      <c r="A130" s="13"/>
      <c r="B130" s="240"/>
      <c r="C130" s="241"/>
      <c r="D130" s="242" t="s">
        <v>174</v>
      </c>
      <c r="E130" s="243" t="s">
        <v>19</v>
      </c>
      <c r="F130" s="244" t="s">
        <v>1554</v>
      </c>
      <c r="G130" s="241"/>
      <c r="H130" s="245">
        <v>55.08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174</v>
      </c>
      <c r="AU130" s="251" t="s">
        <v>84</v>
      </c>
      <c r="AV130" s="13" t="s">
        <v>84</v>
      </c>
      <c r="AW130" s="13" t="s">
        <v>36</v>
      </c>
      <c r="AX130" s="13" t="s">
        <v>75</v>
      </c>
      <c r="AY130" s="251" t="s">
        <v>165</v>
      </c>
    </row>
    <row r="131" spans="1:51" s="13" customFormat="1" ht="12">
      <c r="A131" s="13"/>
      <c r="B131" s="240"/>
      <c r="C131" s="241"/>
      <c r="D131" s="242" t="s">
        <v>174</v>
      </c>
      <c r="E131" s="243" t="s">
        <v>19</v>
      </c>
      <c r="F131" s="244" t="s">
        <v>1555</v>
      </c>
      <c r="G131" s="241"/>
      <c r="H131" s="245">
        <v>5.22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174</v>
      </c>
      <c r="AU131" s="251" t="s">
        <v>84</v>
      </c>
      <c r="AV131" s="13" t="s">
        <v>84</v>
      </c>
      <c r="AW131" s="13" t="s">
        <v>36</v>
      </c>
      <c r="AX131" s="13" t="s">
        <v>75</v>
      </c>
      <c r="AY131" s="251" t="s">
        <v>165</v>
      </c>
    </row>
    <row r="132" spans="1:51" s="13" customFormat="1" ht="12">
      <c r="A132" s="13"/>
      <c r="B132" s="240"/>
      <c r="C132" s="241"/>
      <c r="D132" s="242" t="s">
        <v>174</v>
      </c>
      <c r="E132" s="243" t="s">
        <v>19</v>
      </c>
      <c r="F132" s="244" t="s">
        <v>1556</v>
      </c>
      <c r="G132" s="241"/>
      <c r="H132" s="245">
        <v>3.42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174</v>
      </c>
      <c r="AU132" s="251" t="s">
        <v>84</v>
      </c>
      <c r="AV132" s="13" t="s">
        <v>84</v>
      </c>
      <c r="AW132" s="13" t="s">
        <v>36</v>
      </c>
      <c r="AX132" s="13" t="s">
        <v>75</v>
      </c>
      <c r="AY132" s="251" t="s">
        <v>165</v>
      </c>
    </row>
    <row r="133" spans="1:51" s="13" customFormat="1" ht="12">
      <c r="A133" s="13"/>
      <c r="B133" s="240"/>
      <c r="C133" s="241"/>
      <c r="D133" s="242" t="s">
        <v>174</v>
      </c>
      <c r="E133" s="243" t="s">
        <v>19</v>
      </c>
      <c r="F133" s="244" t="s">
        <v>1557</v>
      </c>
      <c r="G133" s="241"/>
      <c r="H133" s="245">
        <v>13.392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174</v>
      </c>
      <c r="AU133" s="251" t="s">
        <v>84</v>
      </c>
      <c r="AV133" s="13" t="s">
        <v>84</v>
      </c>
      <c r="AW133" s="13" t="s">
        <v>36</v>
      </c>
      <c r="AX133" s="13" t="s">
        <v>75</v>
      </c>
      <c r="AY133" s="251" t="s">
        <v>165</v>
      </c>
    </row>
    <row r="134" spans="1:51" s="13" customFormat="1" ht="12">
      <c r="A134" s="13"/>
      <c r="B134" s="240"/>
      <c r="C134" s="241"/>
      <c r="D134" s="242" t="s">
        <v>174</v>
      </c>
      <c r="E134" s="243" t="s">
        <v>19</v>
      </c>
      <c r="F134" s="244" t="s">
        <v>1558</v>
      </c>
      <c r="G134" s="241"/>
      <c r="H134" s="245">
        <v>25.515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174</v>
      </c>
      <c r="AU134" s="251" t="s">
        <v>84</v>
      </c>
      <c r="AV134" s="13" t="s">
        <v>84</v>
      </c>
      <c r="AW134" s="13" t="s">
        <v>36</v>
      </c>
      <c r="AX134" s="13" t="s">
        <v>75</v>
      </c>
      <c r="AY134" s="251" t="s">
        <v>165</v>
      </c>
    </row>
    <row r="135" spans="1:51" s="13" customFormat="1" ht="12">
      <c r="A135" s="13"/>
      <c r="B135" s="240"/>
      <c r="C135" s="241"/>
      <c r="D135" s="242" t="s">
        <v>174</v>
      </c>
      <c r="E135" s="243" t="s">
        <v>19</v>
      </c>
      <c r="F135" s="244" t="s">
        <v>1559</v>
      </c>
      <c r="G135" s="241"/>
      <c r="H135" s="245">
        <v>5.76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174</v>
      </c>
      <c r="AU135" s="251" t="s">
        <v>84</v>
      </c>
      <c r="AV135" s="13" t="s">
        <v>84</v>
      </c>
      <c r="AW135" s="13" t="s">
        <v>36</v>
      </c>
      <c r="AX135" s="13" t="s">
        <v>75</v>
      </c>
      <c r="AY135" s="251" t="s">
        <v>165</v>
      </c>
    </row>
    <row r="136" spans="1:51" s="15" customFormat="1" ht="12">
      <c r="A136" s="15"/>
      <c r="B136" s="287"/>
      <c r="C136" s="288"/>
      <c r="D136" s="242" t="s">
        <v>174</v>
      </c>
      <c r="E136" s="289" t="s">
        <v>19</v>
      </c>
      <c r="F136" s="290" t="s">
        <v>1560</v>
      </c>
      <c r="G136" s="288"/>
      <c r="H136" s="291">
        <v>239.067</v>
      </c>
      <c r="I136" s="292"/>
      <c r="J136" s="288"/>
      <c r="K136" s="288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174</v>
      </c>
      <c r="AU136" s="297" t="s">
        <v>84</v>
      </c>
      <c r="AV136" s="15" t="s">
        <v>182</v>
      </c>
      <c r="AW136" s="15" t="s">
        <v>36</v>
      </c>
      <c r="AX136" s="15" t="s">
        <v>75</v>
      </c>
      <c r="AY136" s="297" t="s">
        <v>165</v>
      </c>
    </row>
    <row r="137" spans="1:51" s="14" customFormat="1" ht="12">
      <c r="A137" s="14"/>
      <c r="B137" s="252"/>
      <c r="C137" s="253"/>
      <c r="D137" s="242" t="s">
        <v>174</v>
      </c>
      <c r="E137" s="254" t="s">
        <v>19</v>
      </c>
      <c r="F137" s="255" t="s">
        <v>178</v>
      </c>
      <c r="G137" s="253"/>
      <c r="H137" s="256">
        <v>239.067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174</v>
      </c>
      <c r="AU137" s="262" t="s">
        <v>84</v>
      </c>
      <c r="AV137" s="14" t="s">
        <v>172</v>
      </c>
      <c r="AW137" s="14" t="s">
        <v>36</v>
      </c>
      <c r="AX137" s="14" t="s">
        <v>82</v>
      </c>
      <c r="AY137" s="262" t="s">
        <v>165</v>
      </c>
    </row>
    <row r="138" spans="1:65" s="2" customFormat="1" ht="16.5" customHeight="1">
      <c r="A138" s="39"/>
      <c r="B138" s="40"/>
      <c r="C138" s="227" t="s">
        <v>194</v>
      </c>
      <c r="D138" s="227" t="s">
        <v>167</v>
      </c>
      <c r="E138" s="228" t="s">
        <v>1561</v>
      </c>
      <c r="F138" s="229" t="s">
        <v>1562</v>
      </c>
      <c r="G138" s="230" t="s">
        <v>170</v>
      </c>
      <c r="H138" s="231">
        <v>239.067</v>
      </c>
      <c r="I138" s="232"/>
      <c r="J138" s="233">
        <f>ROUND(I138*H138,2)</f>
        <v>0</v>
      </c>
      <c r="K138" s="229" t="s">
        <v>171</v>
      </c>
      <c r="L138" s="45"/>
      <c r="M138" s="234" t="s">
        <v>19</v>
      </c>
      <c r="N138" s="235" t="s">
        <v>46</v>
      </c>
      <c r="O138" s="85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172</v>
      </c>
      <c r="AT138" s="238" t="s">
        <v>167</v>
      </c>
      <c r="AU138" s="238" t="s">
        <v>84</v>
      </c>
      <c r="AY138" s="18" t="s">
        <v>165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82</v>
      </c>
      <c r="BK138" s="239">
        <f>ROUND(I138*H138,2)</f>
        <v>0</v>
      </c>
      <c r="BL138" s="18" t="s">
        <v>172</v>
      </c>
      <c r="BM138" s="238" t="s">
        <v>1563</v>
      </c>
    </row>
    <row r="139" spans="1:65" s="2" customFormat="1" ht="16.5" customHeight="1">
      <c r="A139" s="39"/>
      <c r="B139" s="40"/>
      <c r="C139" s="227" t="s">
        <v>198</v>
      </c>
      <c r="D139" s="227" t="s">
        <v>167</v>
      </c>
      <c r="E139" s="228" t="s">
        <v>1270</v>
      </c>
      <c r="F139" s="229" t="s">
        <v>1271</v>
      </c>
      <c r="G139" s="230" t="s">
        <v>170</v>
      </c>
      <c r="H139" s="231">
        <v>1385.412</v>
      </c>
      <c r="I139" s="232"/>
      <c r="J139" s="233">
        <f>ROUND(I139*H139,2)</f>
        <v>0</v>
      </c>
      <c r="K139" s="229" t="s">
        <v>171</v>
      </c>
      <c r="L139" s="45"/>
      <c r="M139" s="234" t="s">
        <v>19</v>
      </c>
      <c r="N139" s="235" t="s">
        <v>46</v>
      </c>
      <c r="O139" s="85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172</v>
      </c>
      <c r="AT139" s="238" t="s">
        <v>167</v>
      </c>
      <c r="AU139" s="238" t="s">
        <v>84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172</v>
      </c>
      <c r="BM139" s="238" t="s">
        <v>1564</v>
      </c>
    </row>
    <row r="140" spans="1:51" s="13" customFormat="1" ht="12">
      <c r="A140" s="13"/>
      <c r="B140" s="240"/>
      <c r="C140" s="241"/>
      <c r="D140" s="242" t="s">
        <v>174</v>
      </c>
      <c r="E140" s="243" t="s">
        <v>19</v>
      </c>
      <c r="F140" s="244" t="s">
        <v>1565</v>
      </c>
      <c r="G140" s="241"/>
      <c r="H140" s="245">
        <v>1310.758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174</v>
      </c>
      <c r="AU140" s="251" t="s">
        <v>84</v>
      </c>
      <c r="AV140" s="13" t="s">
        <v>84</v>
      </c>
      <c r="AW140" s="13" t="s">
        <v>36</v>
      </c>
      <c r="AX140" s="13" t="s">
        <v>75</v>
      </c>
      <c r="AY140" s="251" t="s">
        <v>165</v>
      </c>
    </row>
    <row r="141" spans="1:51" s="13" customFormat="1" ht="12">
      <c r="A141" s="13"/>
      <c r="B141" s="240"/>
      <c r="C141" s="241"/>
      <c r="D141" s="242" t="s">
        <v>174</v>
      </c>
      <c r="E141" s="243" t="s">
        <v>19</v>
      </c>
      <c r="F141" s="244" t="s">
        <v>1566</v>
      </c>
      <c r="G141" s="241"/>
      <c r="H141" s="245">
        <v>74.654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174</v>
      </c>
      <c r="AU141" s="251" t="s">
        <v>84</v>
      </c>
      <c r="AV141" s="13" t="s">
        <v>84</v>
      </c>
      <c r="AW141" s="13" t="s">
        <v>36</v>
      </c>
      <c r="AX141" s="13" t="s">
        <v>75</v>
      </c>
      <c r="AY141" s="251" t="s">
        <v>165</v>
      </c>
    </row>
    <row r="142" spans="1:51" s="14" customFormat="1" ht="12">
      <c r="A142" s="14"/>
      <c r="B142" s="252"/>
      <c r="C142" s="253"/>
      <c r="D142" s="242" t="s">
        <v>174</v>
      </c>
      <c r="E142" s="254" t="s">
        <v>19</v>
      </c>
      <c r="F142" s="255" t="s">
        <v>178</v>
      </c>
      <c r="G142" s="253"/>
      <c r="H142" s="256">
        <v>1385.412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174</v>
      </c>
      <c r="AU142" s="262" t="s">
        <v>84</v>
      </c>
      <c r="AV142" s="14" t="s">
        <v>172</v>
      </c>
      <c r="AW142" s="14" t="s">
        <v>36</v>
      </c>
      <c r="AX142" s="14" t="s">
        <v>82</v>
      </c>
      <c r="AY142" s="262" t="s">
        <v>165</v>
      </c>
    </row>
    <row r="143" spans="1:65" s="2" customFormat="1" ht="16.5" customHeight="1">
      <c r="A143" s="39"/>
      <c r="B143" s="40"/>
      <c r="C143" s="227" t="s">
        <v>205</v>
      </c>
      <c r="D143" s="227" t="s">
        <v>167</v>
      </c>
      <c r="E143" s="228" t="s">
        <v>199</v>
      </c>
      <c r="F143" s="229" t="s">
        <v>200</v>
      </c>
      <c r="G143" s="230" t="s">
        <v>170</v>
      </c>
      <c r="H143" s="231">
        <v>1090.274</v>
      </c>
      <c r="I143" s="232"/>
      <c r="J143" s="233">
        <f>ROUND(I143*H143,2)</f>
        <v>0</v>
      </c>
      <c r="K143" s="229" t="s">
        <v>171</v>
      </c>
      <c r="L143" s="45"/>
      <c r="M143" s="234" t="s">
        <v>19</v>
      </c>
      <c r="N143" s="235" t="s">
        <v>46</v>
      </c>
      <c r="O143" s="85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172</v>
      </c>
      <c r="AT143" s="238" t="s">
        <v>167</v>
      </c>
      <c r="AU143" s="238" t="s">
        <v>84</v>
      </c>
      <c r="AY143" s="18" t="s">
        <v>165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82</v>
      </c>
      <c r="BK143" s="239">
        <f>ROUND(I143*H143,2)</f>
        <v>0</v>
      </c>
      <c r="BL143" s="18" t="s">
        <v>172</v>
      </c>
      <c r="BM143" s="238" t="s">
        <v>1567</v>
      </c>
    </row>
    <row r="144" spans="1:51" s="13" customFormat="1" ht="12">
      <c r="A144" s="13"/>
      <c r="B144" s="240"/>
      <c r="C144" s="241"/>
      <c r="D144" s="242" t="s">
        <v>174</v>
      </c>
      <c r="E144" s="243" t="s">
        <v>19</v>
      </c>
      <c r="F144" s="244" t="s">
        <v>1565</v>
      </c>
      <c r="G144" s="241"/>
      <c r="H144" s="245">
        <v>1310.758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174</v>
      </c>
      <c r="AU144" s="251" t="s">
        <v>84</v>
      </c>
      <c r="AV144" s="13" t="s">
        <v>84</v>
      </c>
      <c r="AW144" s="13" t="s">
        <v>36</v>
      </c>
      <c r="AX144" s="13" t="s">
        <v>75</v>
      </c>
      <c r="AY144" s="251" t="s">
        <v>165</v>
      </c>
    </row>
    <row r="145" spans="1:51" s="13" customFormat="1" ht="12">
      <c r="A145" s="13"/>
      <c r="B145" s="240"/>
      <c r="C145" s="241"/>
      <c r="D145" s="242" t="s">
        <v>174</v>
      </c>
      <c r="E145" s="243" t="s">
        <v>19</v>
      </c>
      <c r="F145" s="244" t="s">
        <v>1568</v>
      </c>
      <c r="G145" s="241"/>
      <c r="H145" s="245">
        <v>-74.654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174</v>
      </c>
      <c r="AU145" s="251" t="s">
        <v>84</v>
      </c>
      <c r="AV145" s="13" t="s">
        <v>84</v>
      </c>
      <c r="AW145" s="13" t="s">
        <v>36</v>
      </c>
      <c r="AX145" s="13" t="s">
        <v>75</v>
      </c>
      <c r="AY145" s="251" t="s">
        <v>165</v>
      </c>
    </row>
    <row r="146" spans="1:51" s="13" customFormat="1" ht="12">
      <c r="A146" s="13"/>
      <c r="B146" s="240"/>
      <c r="C146" s="241"/>
      <c r="D146" s="242" t="s">
        <v>174</v>
      </c>
      <c r="E146" s="243" t="s">
        <v>19</v>
      </c>
      <c r="F146" s="244" t="s">
        <v>1569</v>
      </c>
      <c r="G146" s="241"/>
      <c r="H146" s="245">
        <v>-145.83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174</v>
      </c>
      <c r="AU146" s="251" t="s">
        <v>84</v>
      </c>
      <c r="AV146" s="13" t="s">
        <v>84</v>
      </c>
      <c r="AW146" s="13" t="s">
        <v>36</v>
      </c>
      <c r="AX146" s="13" t="s">
        <v>75</v>
      </c>
      <c r="AY146" s="251" t="s">
        <v>165</v>
      </c>
    </row>
    <row r="147" spans="1:51" s="14" customFormat="1" ht="12">
      <c r="A147" s="14"/>
      <c r="B147" s="252"/>
      <c r="C147" s="253"/>
      <c r="D147" s="242" t="s">
        <v>174</v>
      </c>
      <c r="E147" s="254" t="s">
        <v>19</v>
      </c>
      <c r="F147" s="255" t="s">
        <v>178</v>
      </c>
      <c r="G147" s="253"/>
      <c r="H147" s="256">
        <v>1090.274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174</v>
      </c>
      <c r="AU147" s="262" t="s">
        <v>84</v>
      </c>
      <c r="AV147" s="14" t="s">
        <v>172</v>
      </c>
      <c r="AW147" s="14" t="s">
        <v>36</v>
      </c>
      <c r="AX147" s="14" t="s">
        <v>82</v>
      </c>
      <c r="AY147" s="262" t="s">
        <v>165</v>
      </c>
    </row>
    <row r="148" spans="1:65" s="2" customFormat="1" ht="16.5" customHeight="1">
      <c r="A148" s="39"/>
      <c r="B148" s="40"/>
      <c r="C148" s="227" t="s">
        <v>210</v>
      </c>
      <c r="D148" s="227" t="s">
        <v>167</v>
      </c>
      <c r="E148" s="228" t="s">
        <v>206</v>
      </c>
      <c r="F148" s="229" t="s">
        <v>207</v>
      </c>
      <c r="G148" s="230" t="s">
        <v>170</v>
      </c>
      <c r="H148" s="231">
        <v>3270.822</v>
      </c>
      <c r="I148" s="232"/>
      <c r="J148" s="233">
        <f>ROUND(I148*H148,2)</f>
        <v>0</v>
      </c>
      <c r="K148" s="229" t="s">
        <v>171</v>
      </c>
      <c r="L148" s="45"/>
      <c r="M148" s="234" t="s">
        <v>19</v>
      </c>
      <c r="N148" s="235" t="s">
        <v>46</v>
      </c>
      <c r="O148" s="85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172</v>
      </c>
      <c r="AT148" s="238" t="s">
        <v>167</v>
      </c>
      <c r="AU148" s="238" t="s">
        <v>84</v>
      </c>
      <c r="AY148" s="18" t="s">
        <v>165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82</v>
      </c>
      <c r="BK148" s="239">
        <f>ROUND(I148*H148,2)</f>
        <v>0</v>
      </c>
      <c r="BL148" s="18" t="s">
        <v>172</v>
      </c>
      <c r="BM148" s="238" t="s">
        <v>1570</v>
      </c>
    </row>
    <row r="149" spans="1:47" s="2" customFormat="1" ht="12">
      <c r="A149" s="39"/>
      <c r="B149" s="40"/>
      <c r="C149" s="41"/>
      <c r="D149" s="242" t="s">
        <v>897</v>
      </c>
      <c r="E149" s="41"/>
      <c r="F149" s="263" t="s">
        <v>1106</v>
      </c>
      <c r="G149" s="41"/>
      <c r="H149" s="41"/>
      <c r="I149" s="147"/>
      <c r="J149" s="41"/>
      <c r="K149" s="41"/>
      <c r="L149" s="45"/>
      <c r="M149" s="264"/>
      <c r="N149" s="26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897</v>
      </c>
      <c r="AU149" s="18" t="s">
        <v>84</v>
      </c>
    </row>
    <row r="150" spans="1:51" s="13" customFormat="1" ht="12">
      <c r="A150" s="13"/>
      <c r="B150" s="240"/>
      <c r="C150" s="241"/>
      <c r="D150" s="242" t="s">
        <v>174</v>
      </c>
      <c r="E150" s="243" t="s">
        <v>19</v>
      </c>
      <c r="F150" s="244" t="s">
        <v>1571</v>
      </c>
      <c r="G150" s="241"/>
      <c r="H150" s="245">
        <v>3270.822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174</v>
      </c>
      <c r="AU150" s="251" t="s">
        <v>84</v>
      </c>
      <c r="AV150" s="13" t="s">
        <v>84</v>
      </c>
      <c r="AW150" s="13" t="s">
        <v>36</v>
      </c>
      <c r="AX150" s="13" t="s">
        <v>82</v>
      </c>
      <c r="AY150" s="251" t="s">
        <v>165</v>
      </c>
    </row>
    <row r="151" spans="1:65" s="2" customFormat="1" ht="16.5" customHeight="1">
      <c r="A151" s="39"/>
      <c r="B151" s="40"/>
      <c r="C151" s="227" t="s">
        <v>217</v>
      </c>
      <c r="D151" s="227" t="s">
        <v>167</v>
      </c>
      <c r="E151" s="228" t="s">
        <v>211</v>
      </c>
      <c r="F151" s="229" t="s">
        <v>212</v>
      </c>
      <c r="G151" s="230" t="s">
        <v>213</v>
      </c>
      <c r="H151" s="231">
        <v>2017.007</v>
      </c>
      <c r="I151" s="232"/>
      <c r="J151" s="233">
        <f>ROUND(I151*H151,2)</f>
        <v>0</v>
      </c>
      <c r="K151" s="229" t="s">
        <v>171</v>
      </c>
      <c r="L151" s="45"/>
      <c r="M151" s="234" t="s">
        <v>19</v>
      </c>
      <c r="N151" s="235" t="s">
        <v>46</v>
      </c>
      <c r="O151" s="85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172</v>
      </c>
      <c r="AT151" s="238" t="s">
        <v>167</v>
      </c>
      <c r="AU151" s="238" t="s">
        <v>84</v>
      </c>
      <c r="AY151" s="18" t="s">
        <v>165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82</v>
      </c>
      <c r="BK151" s="239">
        <f>ROUND(I151*H151,2)</f>
        <v>0</v>
      </c>
      <c r="BL151" s="18" t="s">
        <v>172</v>
      </c>
      <c r="BM151" s="238" t="s">
        <v>1572</v>
      </c>
    </row>
    <row r="152" spans="1:51" s="13" customFormat="1" ht="12">
      <c r="A152" s="13"/>
      <c r="B152" s="240"/>
      <c r="C152" s="241"/>
      <c r="D152" s="242" t="s">
        <v>174</v>
      </c>
      <c r="E152" s="243" t="s">
        <v>19</v>
      </c>
      <c r="F152" s="244" t="s">
        <v>1573</v>
      </c>
      <c r="G152" s="241"/>
      <c r="H152" s="245">
        <v>2017.007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174</v>
      </c>
      <c r="AU152" s="251" t="s">
        <v>84</v>
      </c>
      <c r="AV152" s="13" t="s">
        <v>84</v>
      </c>
      <c r="AW152" s="13" t="s">
        <v>36</v>
      </c>
      <c r="AX152" s="13" t="s">
        <v>82</v>
      </c>
      <c r="AY152" s="251" t="s">
        <v>165</v>
      </c>
    </row>
    <row r="153" spans="1:65" s="2" customFormat="1" ht="16.5" customHeight="1">
      <c r="A153" s="39"/>
      <c r="B153" s="40"/>
      <c r="C153" s="227" t="s">
        <v>223</v>
      </c>
      <c r="D153" s="227" t="s">
        <v>167</v>
      </c>
      <c r="E153" s="228" t="s">
        <v>1375</v>
      </c>
      <c r="F153" s="229" t="s">
        <v>1376</v>
      </c>
      <c r="G153" s="230" t="s">
        <v>170</v>
      </c>
      <c r="H153" s="231">
        <v>74.654</v>
      </c>
      <c r="I153" s="232"/>
      <c r="J153" s="233">
        <f>ROUND(I153*H153,2)</f>
        <v>0</v>
      </c>
      <c r="K153" s="229" t="s">
        <v>171</v>
      </c>
      <c r="L153" s="45"/>
      <c r="M153" s="234" t="s">
        <v>19</v>
      </c>
      <c r="N153" s="235" t="s">
        <v>46</v>
      </c>
      <c r="O153" s="85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172</v>
      </c>
      <c r="AT153" s="238" t="s">
        <v>167</v>
      </c>
      <c r="AU153" s="238" t="s">
        <v>84</v>
      </c>
      <c r="AY153" s="18" t="s">
        <v>165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82</v>
      </c>
      <c r="BK153" s="239">
        <f>ROUND(I153*H153,2)</f>
        <v>0</v>
      </c>
      <c r="BL153" s="18" t="s">
        <v>172</v>
      </c>
      <c r="BM153" s="238" t="s">
        <v>1574</v>
      </c>
    </row>
    <row r="154" spans="1:51" s="13" customFormat="1" ht="12">
      <c r="A154" s="13"/>
      <c r="B154" s="240"/>
      <c r="C154" s="241"/>
      <c r="D154" s="242" t="s">
        <v>174</v>
      </c>
      <c r="E154" s="243" t="s">
        <v>19</v>
      </c>
      <c r="F154" s="244" t="s">
        <v>1575</v>
      </c>
      <c r="G154" s="241"/>
      <c r="H154" s="245">
        <v>239.067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174</v>
      </c>
      <c r="AU154" s="251" t="s">
        <v>84</v>
      </c>
      <c r="AV154" s="13" t="s">
        <v>84</v>
      </c>
      <c r="AW154" s="13" t="s">
        <v>36</v>
      </c>
      <c r="AX154" s="13" t="s">
        <v>75</v>
      </c>
      <c r="AY154" s="251" t="s">
        <v>165</v>
      </c>
    </row>
    <row r="155" spans="1:51" s="13" customFormat="1" ht="12">
      <c r="A155" s="13"/>
      <c r="B155" s="240"/>
      <c r="C155" s="241"/>
      <c r="D155" s="242" t="s">
        <v>174</v>
      </c>
      <c r="E155" s="243" t="s">
        <v>19</v>
      </c>
      <c r="F155" s="244" t="s">
        <v>1576</v>
      </c>
      <c r="G155" s="241"/>
      <c r="H155" s="245">
        <v>-133.413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174</v>
      </c>
      <c r="AU155" s="251" t="s">
        <v>84</v>
      </c>
      <c r="AV155" s="13" t="s">
        <v>84</v>
      </c>
      <c r="AW155" s="13" t="s">
        <v>36</v>
      </c>
      <c r="AX155" s="13" t="s">
        <v>75</v>
      </c>
      <c r="AY155" s="251" t="s">
        <v>165</v>
      </c>
    </row>
    <row r="156" spans="1:51" s="13" customFormat="1" ht="12">
      <c r="A156" s="13"/>
      <c r="B156" s="240"/>
      <c r="C156" s="241"/>
      <c r="D156" s="242" t="s">
        <v>174</v>
      </c>
      <c r="E156" s="243" t="s">
        <v>19</v>
      </c>
      <c r="F156" s="244" t="s">
        <v>1577</v>
      </c>
      <c r="G156" s="241"/>
      <c r="H156" s="245">
        <v>-31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174</v>
      </c>
      <c r="AU156" s="251" t="s">
        <v>84</v>
      </c>
      <c r="AV156" s="13" t="s">
        <v>84</v>
      </c>
      <c r="AW156" s="13" t="s">
        <v>36</v>
      </c>
      <c r="AX156" s="13" t="s">
        <v>75</v>
      </c>
      <c r="AY156" s="251" t="s">
        <v>165</v>
      </c>
    </row>
    <row r="157" spans="1:51" s="14" customFormat="1" ht="12">
      <c r="A157" s="14"/>
      <c r="B157" s="252"/>
      <c r="C157" s="253"/>
      <c r="D157" s="242" t="s">
        <v>174</v>
      </c>
      <c r="E157" s="254" t="s">
        <v>19</v>
      </c>
      <c r="F157" s="255" t="s">
        <v>178</v>
      </c>
      <c r="G157" s="253"/>
      <c r="H157" s="256">
        <v>74.654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174</v>
      </c>
      <c r="AU157" s="262" t="s">
        <v>84</v>
      </c>
      <c r="AV157" s="14" t="s">
        <v>172</v>
      </c>
      <c r="AW157" s="14" t="s">
        <v>36</v>
      </c>
      <c r="AX157" s="14" t="s">
        <v>82</v>
      </c>
      <c r="AY157" s="262" t="s">
        <v>165</v>
      </c>
    </row>
    <row r="158" spans="1:65" s="2" customFormat="1" ht="16.5" customHeight="1">
      <c r="A158" s="39"/>
      <c r="B158" s="40"/>
      <c r="C158" s="227" t="s">
        <v>228</v>
      </c>
      <c r="D158" s="227" t="s">
        <v>167</v>
      </c>
      <c r="E158" s="228" t="s">
        <v>1049</v>
      </c>
      <c r="F158" s="229" t="s">
        <v>1050</v>
      </c>
      <c r="G158" s="230" t="s">
        <v>188</v>
      </c>
      <c r="H158" s="231">
        <v>706.424</v>
      </c>
      <c r="I158" s="232"/>
      <c r="J158" s="233">
        <f>ROUND(I158*H158,2)</f>
        <v>0</v>
      </c>
      <c r="K158" s="229" t="s">
        <v>171</v>
      </c>
      <c r="L158" s="45"/>
      <c r="M158" s="234" t="s">
        <v>19</v>
      </c>
      <c r="N158" s="235" t="s">
        <v>46</v>
      </c>
      <c r="O158" s="85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172</v>
      </c>
      <c r="AT158" s="238" t="s">
        <v>167</v>
      </c>
      <c r="AU158" s="238" t="s">
        <v>84</v>
      </c>
      <c r="AY158" s="18" t="s">
        <v>165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82</v>
      </c>
      <c r="BK158" s="239">
        <f>ROUND(I158*H158,2)</f>
        <v>0</v>
      </c>
      <c r="BL158" s="18" t="s">
        <v>172</v>
      </c>
      <c r="BM158" s="238" t="s">
        <v>1578</v>
      </c>
    </row>
    <row r="159" spans="1:51" s="13" customFormat="1" ht="12">
      <c r="A159" s="13"/>
      <c r="B159" s="240"/>
      <c r="C159" s="241"/>
      <c r="D159" s="242" t="s">
        <v>174</v>
      </c>
      <c r="E159" s="243" t="s">
        <v>19</v>
      </c>
      <c r="F159" s="244" t="s">
        <v>1579</v>
      </c>
      <c r="G159" s="241"/>
      <c r="H159" s="245">
        <v>12.12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174</v>
      </c>
      <c r="AU159" s="251" t="s">
        <v>84</v>
      </c>
      <c r="AV159" s="13" t="s">
        <v>84</v>
      </c>
      <c r="AW159" s="13" t="s">
        <v>36</v>
      </c>
      <c r="AX159" s="13" t="s">
        <v>75</v>
      </c>
      <c r="AY159" s="251" t="s">
        <v>165</v>
      </c>
    </row>
    <row r="160" spans="1:51" s="13" customFormat="1" ht="12">
      <c r="A160" s="13"/>
      <c r="B160" s="240"/>
      <c r="C160" s="241"/>
      <c r="D160" s="242" t="s">
        <v>174</v>
      </c>
      <c r="E160" s="243" t="s">
        <v>19</v>
      </c>
      <c r="F160" s="244" t="s">
        <v>1580</v>
      </c>
      <c r="G160" s="241"/>
      <c r="H160" s="245">
        <v>81.465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174</v>
      </c>
      <c r="AU160" s="251" t="s">
        <v>84</v>
      </c>
      <c r="AV160" s="13" t="s">
        <v>84</v>
      </c>
      <c r="AW160" s="13" t="s">
        <v>36</v>
      </c>
      <c r="AX160" s="13" t="s">
        <v>75</v>
      </c>
      <c r="AY160" s="251" t="s">
        <v>165</v>
      </c>
    </row>
    <row r="161" spans="1:51" s="13" customFormat="1" ht="12">
      <c r="A161" s="13"/>
      <c r="B161" s="240"/>
      <c r="C161" s="241"/>
      <c r="D161" s="242" t="s">
        <v>174</v>
      </c>
      <c r="E161" s="243" t="s">
        <v>19</v>
      </c>
      <c r="F161" s="244" t="s">
        <v>1581</v>
      </c>
      <c r="G161" s="241"/>
      <c r="H161" s="245">
        <v>113.025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174</v>
      </c>
      <c r="AU161" s="251" t="s">
        <v>84</v>
      </c>
      <c r="AV161" s="13" t="s">
        <v>84</v>
      </c>
      <c r="AW161" s="13" t="s">
        <v>36</v>
      </c>
      <c r="AX161" s="13" t="s">
        <v>75</v>
      </c>
      <c r="AY161" s="251" t="s">
        <v>165</v>
      </c>
    </row>
    <row r="162" spans="1:51" s="13" customFormat="1" ht="12">
      <c r="A162" s="13"/>
      <c r="B162" s="240"/>
      <c r="C162" s="241"/>
      <c r="D162" s="242" t="s">
        <v>174</v>
      </c>
      <c r="E162" s="243" t="s">
        <v>19</v>
      </c>
      <c r="F162" s="244" t="s">
        <v>1582</v>
      </c>
      <c r="G162" s="241"/>
      <c r="H162" s="245">
        <v>45.776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174</v>
      </c>
      <c r="AU162" s="251" t="s">
        <v>84</v>
      </c>
      <c r="AV162" s="13" t="s">
        <v>84</v>
      </c>
      <c r="AW162" s="13" t="s">
        <v>36</v>
      </c>
      <c r="AX162" s="13" t="s">
        <v>75</v>
      </c>
      <c r="AY162" s="251" t="s">
        <v>165</v>
      </c>
    </row>
    <row r="163" spans="1:51" s="15" customFormat="1" ht="12">
      <c r="A163" s="15"/>
      <c r="B163" s="287"/>
      <c r="C163" s="288"/>
      <c r="D163" s="242" t="s">
        <v>174</v>
      </c>
      <c r="E163" s="289" t="s">
        <v>19</v>
      </c>
      <c r="F163" s="290" t="s">
        <v>1220</v>
      </c>
      <c r="G163" s="288"/>
      <c r="H163" s="291">
        <v>252.386</v>
      </c>
      <c r="I163" s="292"/>
      <c r="J163" s="288"/>
      <c r="K163" s="288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174</v>
      </c>
      <c r="AU163" s="297" t="s">
        <v>84</v>
      </c>
      <c r="AV163" s="15" t="s">
        <v>182</v>
      </c>
      <c r="AW163" s="15" t="s">
        <v>36</v>
      </c>
      <c r="AX163" s="15" t="s">
        <v>75</v>
      </c>
      <c r="AY163" s="297" t="s">
        <v>165</v>
      </c>
    </row>
    <row r="164" spans="1:51" s="13" customFormat="1" ht="12">
      <c r="A164" s="13"/>
      <c r="B164" s="240"/>
      <c r="C164" s="241"/>
      <c r="D164" s="242" t="s">
        <v>174</v>
      </c>
      <c r="E164" s="243" t="s">
        <v>19</v>
      </c>
      <c r="F164" s="244" t="s">
        <v>1583</v>
      </c>
      <c r="G164" s="241"/>
      <c r="H164" s="245">
        <v>466.25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174</v>
      </c>
      <c r="AU164" s="251" t="s">
        <v>84</v>
      </c>
      <c r="AV164" s="13" t="s">
        <v>84</v>
      </c>
      <c r="AW164" s="13" t="s">
        <v>36</v>
      </c>
      <c r="AX164" s="13" t="s">
        <v>75</v>
      </c>
      <c r="AY164" s="251" t="s">
        <v>165</v>
      </c>
    </row>
    <row r="165" spans="1:51" s="13" customFormat="1" ht="12">
      <c r="A165" s="13"/>
      <c r="B165" s="240"/>
      <c r="C165" s="241"/>
      <c r="D165" s="242" t="s">
        <v>174</v>
      </c>
      <c r="E165" s="243" t="s">
        <v>19</v>
      </c>
      <c r="F165" s="244" t="s">
        <v>1584</v>
      </c>
      <c r="G165" s="241"/>
      <c r="H165" s="245">
        <v>-12.212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174</v>
      </c>
      <c r="AU165" s="251" t="s">
        <v>84</v>
      </c>
      <c r="AV165" s="13" t="s">
        <v>84</v>
      </c>
      <c r="AW165" s="13" t="s">
        <v>36</v>
      </c>
      <c r="AX165" s="13" t="s">
        <v>75</v>
      </c>
      <c r="AY165" s="251" t="s">
        <v>165</v>
      </c>
    </row>
    <row r="166" spans="1:51" s="15" customFormat="1" ht="12">
      <c r="A166" s="15"/>
      <c r="B166" s="287"/>
      <c r="C166" s="288"/>
      <c r="D166" s="242" t="s">
        <v>174</v>
      </c>
      <c r="E166" s="289" t="s">
        <v>19</v>
      </c>
      <c r="F166" s="290" t="s">
        <v>1220</v>
      </c>
      <c r="G166" s="288"/>
      <c r="H166" s="291">
        <v>454.038</v>
      </c>
      <c r="I166" s="292"/>
      <c r="J166" s="288"/>
      <c r="K166" s="288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174</v>
      </c>
      <c r="AU166" s="297" t="s">
        <v>84</v>
      </c>
      <c r="AV166" s="15" t="s">
        <v>182</v>
      </c>
      <c r="AW166" s="15" t="s">
        <v>36</v>
      </c>
      <c r="AX166" s="15" t="s">
        <v>75</v>
      </c>
      <c r="AY166" s="297" t="s">
        <v>165</v>
      </c>
    </row>
    <row r="167" spans="1:51" s="14" customFormat="1" ht="12">
      <c r="A167" s="14"/>
      <c r="B167" s="252"/>
      <c r="C167" s="253"/>
      <c r="D167" s="242" t="s">
        <v>174</v>
      </c>
      <c r="E167" s="254" t="s">
        <v>19</v>
      </c>
      <c r="F167" s="255" t="s">
        <v>178</v>
      </c>
      <c r="G167" s="253"/>
      <c r="H167" s="256">
        <v>706.424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174</v>
      </c>
      <c r="AU167" s="262" t="s">
        <v>84</v>
      </c>
      <c r="AV167" s="14" t="s">
        <v>172</v>
      </c>
      <c r="AW167" s="14" t="s">
        <v>36</v>
      </c>
      <c r="AX167" s="14" t="s">
        <v>82</v>
      </c>
      <c r="AY167" s="262" t="s">
        <v>165</v>
      </c>
    </row>
    <row r="168" spans="1:63" s="12" customFormat="1" ht="22.8" customHeight="1">
      <c r="A168" s="12"/>
      <c r="B168" s="211"/>
      <c r="C168" s="212"/>
      <c r="D168" s="213" t="s">
        <v>74</v>
      </c>
      <c r="E168" s="225" t="s">
        <v>84</v>
      </c>
      <c r="F168" s="225" t="s">
        <v>1411</v>
      </c>
      <c r="G168" s="212"/>
      <c r="H168" s="212"/>
      <c r="I168" s="215"/>
      <c r="J168" s="226">
        <f>BK168</f>
        <v>0</v>
      </c>
      <c r="K168" s="212"/>
      <c r="L168" s="217"/>
      <c r="M168" s="218"/>
      <c r="N168" s="219"/>
      <c r="O168" s="219"/>
      <c r="P168" s="220">
        <f>SUM(P169:P241)</f>
        <v>0</v>
      </c>
      <c r="Q168" s="219"/>
      <c r="R168" s="220">
        <f>SUM(R169:R241)</f>
        <v>423.00096891000004</v>
      </c>
      <c r="S168" s="219"/>
      <c r="T168" s="221">
        <f>SUM(T169:T241)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2" t="s">
        <v>82</v>
      </c>
      <c r="AT168" s="223" t="s">
        <v>74</v>
      </c>
      <c r="AU168" s="223" t="s">
        <v>82</v>
      </c>
      <c r="AY168" s="222" t="s">
        <v>165</v>
      </c>
      <c r="BK168" s="224">
        <f>SUM(BK169:BK241)</f>
        <v>0</v>
      </c>
    </row>
    <row r="169" spans="1:65" s="2" customFormat="1" ht="16.5" customHeight="1">
      <c r="A169" s="39"/>
      <c r="B169" s="40"/>
      <c r="C169" s="227" t="s">
        <v>234</v>
      </c>
      <c r="D169" s="227" t="s">
        <v>167</v>
      </c>
      <c r="E169" s="228" t="s">
        <v>1585</v>
      </c>
      <c r="F169" s="229" t="s">
        <v>1586</v>
      </c>
      <c r="G169" s="230" t="s">
        <v>170</v>
      </c>
      <c r="H169" s="231">
        <v>80.508</v>
      </c>
      <c r="I169" s="232"/>
      <c r="J169" s="233">
        <f>ROUND(I169*H169,2)</f>
        <v>0</v>
      </c>
      <c r="K169" s="229" t="s">
        <v>171</v>
      </c>
      <c r="L169" s="45"/>
      <c r="M169" s="234" t="s">
        <v>19</v>
      </c>
      <c r="N169" s="235" t="s">
        <v>46</v>
      </c>
      <c r="O169" s="85"/>
      <c r="P169" s="236">
        <f>O169*H169</f>
        <v>0</v>
      </c>
      <c r="Q169" s="236">
        <v>2.45329</v>
      </c>
      <c r="R169" s="236">
        <f>Q169*H169</f>
        <v>197.50947132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172</v>
      </c>
      <c r="AT169" s="238" t="s">
        <v>167</v>
      </c>
      <c r="AU169" s="238" t="s">
        <v>84</v>
      </c>
      <c r="AY169" s="18" t="s">
        <v>165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82</v>
      </c>
      <c r="BK169" s="239">
        <f>ROUND(I169*H169,2)</f>
        <v>0</v>
      </c>
      <c r="BL169" s="18" t="s">
        <v>172</v>
      </c>
      <c r="BM169" s="238" t="s">
        <v>1587</v>
      </c>
    </row>
    <row r="170" spans="1:51" s="13" customFormat="1" ht="12">
      <c r="A170" s="13"/>
      <c r="B170" s="240"/>
      <c r="C170" s="241"/>
      <c r="D170" s="242" t="s">
        <v>174</v>
      </c>
      <c r="E170" s="243" t="s">
        <v>19</v>
      </c>
      <c r="F170" s="244" t="s">
        <v>1588</v>
      </c>
      <c r="G170" s="241"/>
      <c r="H170" s="245">
        <v>27.615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174</v>
      </c>
      <c r="AU170" s="251" t="s">
        <v>84</v>
      </c>
      <c r="AV170" s="13" t="s">
        <v>84</v>
      </c>
      <c r="AW170" s="13" t="s">
        <v>36</v>
      </c>
      <c r="AX170" s="13" t="s">
        <v>75</v>
      </c>
      <c r="AY170" s="251" t="s">
        <v>165</v>
      </c>
    </row>
    <row r="171" spans="1:51" s="13" customFormat="1" ht="12">
      <c r="A171" s="13"/>
      <c r="B171" s="240"/>
      <c r="C171" s="241"/>
      <c r="D171" s="242" t="s">
        <v>174</v>
      </c>
      <c r="E171" s="243" t="s">
        <v>19</v>
      </c>
      <c r="F171" s="244" t="s">
        <v>1589</v>
      </c>
      <c r="G171" s="241"/>
      <c r="H171" s="245">
        <v>37.087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174</v>
      </c>
      <c r="AU171" s="251" t="s">
        <v>84</v>
      </c>
      <c r="AV171" s="13" t="s">
        <v>84</v>
      </c>
      <c r="AW171" s="13" t="s">
        <v>36</v>
      </c>
      <c r="AX171" s="13" t="s">
        <v>75</v>
      </c>
      <c r="AY171" s="251" t="s">
        <v>165</v>
      </c>
    </row>
    <row r="172" spans="1:51" s="13" customFormat="1" ht="12">
      <c r="A172" s="13"/>
      <c r="B172" s="240"/>
      <c r="C172" s="241"/>
      <c r="D172" s="242" t="s">
        <v>174</v>
      </c>
      <c r="E172" s="243" t="s">
        <v>19</v>
      </c>
      <c r="F172" s="244" t="s">
        <v>1590</v>
      </c>
      <c r="G172" s="241"/>
      <c r="H172" s="245">
        <v>15.806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174</v>
      </c>
      <c r="AU172" s="251" t="s">
        <v>84</v>
      </c>
      <c r="AV172" s="13" t="s">
        <v>84</v>
      </c>
      <c r="AW172" s="13" t="s">
        <v>36</v>
      </c>
      <c r="AX172" s="13" t="s">
        <v>75</v>
      </c>
      <c r="AY172" s="251" t="s">
        <v>165</v>
      </c>
    </row>
    <row r="173" spans="1:51" s="14" customFormat="1" ht="12">
      <c r="A173" s="14"/>
      <c r="B173" s="252"/>
      <c r="C173" s="253"/>
      <c r="D173" s="242" t="s">
        <v>174</v>
      </c>
      <c r="E173" s="254" t="s">
        <v>19</v>
      </c>
      <c r="F173" s="255" t="s">
        <v>178</v>
      </c>
      <c r="G173" s="253"/>
      <c r="H173" s="256">
        <v>80.508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174</v>
      </c>
      <c r="AU173" s="262" t="s">
        <v>84</v>
      </c>
      <c r="AV173" s="14" t="s">
        <v>172</v>
      </c>
      <c r="AW173" s="14" t="s">
        <v>36</v>
      </c>
      <c r="AX173" s="14" t="s">
        <v>82</v>
      </c>
      <c r="AY173" s="262" t="s">
        <v>165</v>
      </c>
    </row>
    <row r="174" spans="1:65" s="2" customFormat="1" ht="16.5" customHeight="1">
      <c r="A174" s="39"/>
      <c r="B174" s="40"/>
      <c r="C174" s="227" t="s">
        <v>239</v>
      </c>
      <c r="D174" s="227" t="s">
        <v>167</v>
      </c>
      <c r="E174" s="228" t="s">
        <v>1591</v>
      </c>
      <c r="F174" s="229" t="s">
        <v>1592</v>
      </c>
      <c r="G174" s="230" t="s">
        <v>261</v>
      </c>
      <c r="H174" s="231">
        <v>20</v>
      </c>
      <c r="I174" s="232"/>
      <c r="J174" s="233">
        <f>ROUND(I174*H174,2)</f>
        <v>0</v>
      </c>
      <c r="K174" s="229" t="s">
        <v>171</v>
      </c>
      <c r="L174" s="45"/>
      <c r="M174" s="234" t="s">
        <v>19</v>
      </c>
      <c r="N174" s="235" t="s">
        <v>46</v>
      </c>
      <c r="O174" s="85"/>
      <c r="P174" s="236">
        <f>O174*H174</f>
        <v>0</v>
      </c>
      <c r="Q174" s="236">
        <v>0.00498</v>
      </c>
      <c r="R174" s="236">
        <f>Q174*H174</f>
        <v>0.0996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172</v>
      </c>
      <c r="AT174" s="238" t="s">
        <v>167</v>
      </c>
      <c r="AU174" s="238" t="s">
        <v>84</v>
      </c>
      <c r="AY174" s="18" t="s">
        <v>165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82</v>
      </c>
      <c r="BK174" s="239">
        <f>ROUND(I174*H174,2)</f>
        <v>0</v>
      </c>
      <c r="BL174" s="18" t="s">
        <v>172</v>
      </c>
      <c r="BM174" s="238" t="s">
        <v>1593</v>
      </c>
    </row>
    <row r="175" spans="1:51" s="13" customFormat="1" ht="12">
      <c r="A175" s="13"/>
      <c r="B175" s="240"/>
      <c r="C175" s="241"/>
      <c r="D175" s="242" t="s">
        <v>174</v>
      </c>
      <c r="E175" s="243" t="s">
        <v>19</v>
      </c>
      <c r="F175" s="244" t="s">
        <v>1594</v>
      </c>
      <c r="G175" s="241"/>
      <c r="H175" s="245">
        <v>20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174</v>
      </c>
      <c r="AU175" s="251" t="s">
        <v>84</v>
      </c>
      <c r="AV175" s="13" t="s">
        <v>84</v>
      </c>
      <c r="AW175" s="13" t="s">
        <v>36</v>
      </c>
      <c r="AX175" s="13" t="s">
        <v>82</v>
      </c>
      <c r="AY175" s="251" t="s">
        <v>165</v>
      </c>
    </row>
    <row r="176" spans="1:65" s="2" customFormat="1" ht="16.5" customHeight="1">
      <c r="A176" s="39"/>
      <c r="B176" s="40"/>
      <c r="C176" s="227" t="s">
        <v>8</v>
      </c>
      <c r="D176" s="227" t="s">
        <v>167</v>
      </c>
      <c r="E176" s="228" t="s">
        <v>1595</v>
      </c>
      <c r="F176" s="229" t="s">
        <v>1596</v>
      </c>
      <c r="G176" s="230" t="s">
        <v>170</v>
      </c>
      <c r="H176" s="231">
        <v>1.818</v>
      </c>
      <c r="I176" s="232"/>
      <c r="J176" s="233">
        <f>ROUND(I176*H176,2)</f>
        <v>0</v>
      </c>
      <c r="K176" s="229" t="s">
        <v>171</v>
      </c>
      <c r="L176" s="45"/>
      <c r="M176" s="234" t="s">
        <v>19</v>
      </c>
      <c r="N176" s="235" t="s">
        <v>46</v>
      </c>
      <c r="O176" s="85"/>
      <c r="P176" s="236">
        <f>O176*H176</f>
        <v>0</v>
      </c>
      <c r="Q176" s="236">
        <v>2.25634</v>
      </c>
      <c r="R176" s="236">
        <f>Q176*H176</f>
        <v>4.10202612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172</v>
      </c>
      <c r="AT176" s="238" t="s">
        <v>167</v>
      </c>
      <c r="AU176" s="238" t="s">
        <v>84</v>
      </c>
      <c r="AY176" s="18" t="s">
        <v>165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82</v>
      </c>
      <c r="BK176" s="239">
        <f>ROUND(I176*H176,2)</f>
        <v>0</v>
      </c>
      <c r="BL176" s="18" t="s">
        <v>172</v>
      </c>
      <c r="BM176" s="238" t="s">
        <v>1597</v>
      </c>
    </row>
    <row r="177" spans="1:47" s="2" customFormat="1" ht="12">
      <c r="A177" s="39"/>
      <c r="B177" s="40"/>
      <c r="C177" s="41"/>
      <c r="D177" s="242" t="s">
        <v>897</v>
      </c>
      <c r="E177" s="41"/>
      <c r="F177" s="263" t="s">
        <v>1598</v>
      </c>
      <c r="G177" s="41"/>
      <c r="H177" s="41"/>
      <c r="I177" s="147"/>
      <c r="J177" s="41"/>
      <c r="K177" s="41"/>
      <c r="L177" s="45"/>
      <c r="M177" s="264"/>
      <c r="N177" s="26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897</v>
      </c>
      <c r="AU177" s="18" t="s">
        <v>84</v>
      </c>
    </row>
    <row r="178" spans="1:51" s="13" customFormat="1" ht="12">
      <c r="A178" s="13"/>
      <c r="B178" s="240"/>
      <c r="C178" s="241"/>
      <c r="D178" s="242" t="s">
        <v>174</v>
      </c>
      <c r="E178" s="243" t="s">
        <v>19</v>
      </c>
      <c r="F178" s="244" t="s">
        <v>1599</v>
      </c>
      <c r="G178" s="241"/>
      <c r="H178" s="245">
        <v>1.818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174</v>
      </c>
      <c r="AU178" s="251" t="s">
        <v>84</v>
      </c>
      <c r="AV178" s="13" t="s">
        <v>84</v>
      </c>
      <c r="AW178" s="13" t="s">
        <v>36</v>
      </c>
      <c r="AX178" s="13" t="s">
        <v>82</v>
      </c>
      <c r="AY178" s="251" t="s">
        <v>165</v>
      </c>
    </row>
    <row r="179" spans="1:65" s="2" customFormat="1" ht="16.5" customHeight="1">
      <c r="A179" s="39"/>
      <c r="B179" s="40"/>
      <c r="C179" s="227" t="s">
        <v>249</v>
      </c>
      <c r="D179" s="227" t="s">
        <v>167</v>
      </c>
      <c r="E179" s="228" t="s">
        <v>1600</v>
      </c>
      <c r="F179" s="229" t="s">
        <v>1601</v>
      </c>
      <c r="G179" s="230" t="s">
        <v>188</v>
      </c>
      <c r="H179" s="231">
        <v>7.272</v>
      </c>
      <c r="I179" s="232"/>
      <c r="J179" s="233">
        <f>ROUND(I179*H179,2)</f>
        <v>0</v>
      </c>
      <c r="K179" s="229" t="s">
        <v>171</v>
      </c>
      <c r="L179" s="45"/>
      <c r="M179" s="234" t="s">
        <v>19</v>
      </c>
      <c r="N179" s="235" t="s">
        <v>46</v>
      </c>
      <c r="O179" s="85"/>
      <c r="P179" s="236">
        <f>O179*H179</f>
        <v>0</v>
      </c>
      <c r="Q179" s="236">
        <v>0.00269</v>
      </c>
      <c r="R179" s="236">
        <f>Q179*H179</f>
        <v>0.01956168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172</v>
      </c>
      <c r="AT179" s="238" t="s">
        <v>167</v>
      </c>
      <c r="AU179" s="238" t="s">
        <v>84</v>
      </c>
      <c r="AY179" s="18" t="s">
        <v>165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82</v>
      </c>
      <c r="BK179" s="239">
        <f>ROUND(I179*H179,2)</f>
        <v>0</v>
      </c>
      <c r="BL179" s="18" t="s">
        <v>172</v>
      </c>
      <c r="BM179" s="238" t="s">
        <v>1602</v>
      </c>
    </row>
    <row r="180" spans="1:51" s="13" customFormat="1" ht="12">
      <c r="A180" s="13"/>
      <c r="B180" s="240"/>
      <c r="C180" s="241"/>
      <c r="D180" s="242" t="s">
        <v>174</v>
      </c>
      <c r="E180" s="243" t="s">
        <v>19</v>
      </c>
      <c r="F180" s="244" t="s">
        <v>1603</v>
      </c>
      <c r="G180" s="241"/>
      <c r="H180" s="245">
        <v>7.272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174</v>
      </c>
      <c r="AU180" s="251" t="s">
        <v>84</v>
      </c>
      <c r="AV180" s="13" t="s">
        <v>84</v>
      </c>
      <c r="AW180" s="13" t="s">
        <v>36</v>
      </c>
      <c r="AX180" s="13" t="s">
        <v>82</v>
      </c>
      <c r="AY180" s="251" t="s">
        <v>165</v>
      </c>
    </row>
    <row r="181" spans="1:65" s="2" customFormat="1" ht="16.5" customHeight="1">
      <c r="A181" s="39"/>
      <c r="B181" s="40"/>
      <c r="C181" s="227" t="s">
        <v>254</v>
      </c>
      <c r="D181" s="227" t="s">
        <v>167</v>
      </c>
      <c r="E181" s="228" t="s">
        <v>1604</v>
      </c>
      <c r="F181" s="229" t="s">
        <v>1605</v>
      </c>
      <c r="G181" s="230" t="s">
        <v>188</v>
      </c>
      <c r="H181" s="231">
        <v>7.272</v>
      </c>
      <c r="I181" s="232"/>
      <c r="J181" s="233">
        <f>ROUND(I181*H181,2)</f>
        <v>0</v>
      </c>
      <c r="K181" s="229" t="s">
        <v>171</v>
      </c>
      <c r="L181" s="45"/>
      <c r="M181" s="234" t="s">
        <v>19</v>
      </c>
      <c r="N181" s="235" t="s">
        <v>46</v>
      </c>
      <c r="O181" s="85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172</v>
      </c>
      <c r="AT181" s="238" t="s">
        <v>167</v>
      </c>
      <c r="AU181" s="238" t="s">
        <v>84</v>
      </c>
      <c r="AY181" s="18" t="s">
        <v>165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82</v>
      </c>
      <c r="BK181" s="239">
        <f>ROUND(I181*H181,2)</f>
        <v>0</v>
      </c>
      <c r="BL181" s="18" t="s">
        <v>172</v>
      </c>
      <c r="BM181" s="238" t="s">
        <v>1606</v>
      </c>
    </row>
    <row r="182" spans="1:65" s="2" customFormat="1" ht="16.5" customHeight="1">
      <c r="A182" s="39"/>
      <c r="B182" s="40"/>
      <c r="C182" s="227" t="s">
        <v>258</v>
      </c>
      <c r="D182" s="227" t="s">
        <v>167</v>
      </c>
      <c r="E182" s="228" t="s">
        <v>1607</v>
      </c>
      <c r="F182" s="229" t="s">
        <v>1608</v>
      </c>
      <c r="G182" s="230" t="s">
        <v>170</v>
      </c>
      <c r="H182" s="231">
        <v>9.28</v>
      </c>
      <c r="I182" s="232"/>
      <c r="J182" s="233">
        <f>ROUND(I182*H182,2)</f>
        <v>0</v>
      </c>
      <c r="K182" s="229" t="s">
        <v>171</v>
      </c>
      <c r="L182" s="45"/>
      <c r="M182" s="234" t="s">
        <v>19</v>
      </c>
      <c r="N182" s="235" t="s">
        <v>46</v>
      </c>
      <c r="O182" s="85"/>
      <c r="P182" s="236">
        <f>O182*H182</f>
        <v>0</v>
      </c>
      <c r="Q182" s="236">
        <v>2.45329</v>
      </c>
      <c r="R182" s="236">
        <f>Q182*H182</f>
        <v>22.7665312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172</v>
      </c>
      <c r="AT182" s="238" t="s">
        <v>167</v>
      </c>
      <c r="AU182" s="238" t="s">
        <v>84</v>
      </c>
      <c r="AY182" s="18" t="s">
        <v>165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82</v>
      </c>
      <c r="BK182" s="239">
        <f>ROUND(I182*H182,2)</f>
        <v>0</v>
      </c>
      <c r="BL182" s="18" t="s">
        <v>172</v>
      </c>
      <c r="BM182" s="238" t="s">
        <v>1609</v>
      </c>
    </row>
    <row r="183" spans="1:51" s="13" customFormat="1" ht="12">
      <c r="A183" s="13"/>
      <c r="B183" s="240"/>
      <c r="C183" s="241"/>
      <c r="D183" s="242" t="s">
        <v>174</v>
      </c>
      <c r="E183" s="243" t="s">
        <v>19</v>
      </c>
      <c r="F183" s="244" t="s">
        <v>1610</v>
      </c>
      <c r="G183" s="241"/>
      <c r="H183" s="245">
        <v>1.92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174</v>
      </c>
      <c r="AU183" s="251" t="s">
        <v>84</v>
      </c>
      <c r="AV183" s="13" t="s">
        <v>84</v>
      </c>
      <c r="AW183" s="13" t="s">
        <v>36</v>
      </c>
      <c r="AX183" s="13" t="s">
        <v>75</v>
      </c>
      <c r="AY183" s="251" t="s">
        <v>165</v>
      </c>
    </row>
    <row r="184" spans="1:51" s="13" customFormat="1" ht="12">
      <c r="A184" s="13"/>
      <c r="B184" s="240"/>
      <c r="C184" s="241"/>
      <c r="D184" s="242" t="s">
        <v>174</v>
      </c>
      <c r="E184" s="243" t="s">
        <v>19</v>
      </c>
      <c r="F184" s="244" t="s">
        <v>1611</v>
      </c>
      <c r="G184" s="241"/>
      <c r="H184" s="245">
        <v>4.8</v>
      </c>
      <c r="I184" s="246"/>
      <c r="J184" s="241"/>
      <c r="K184" s="241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174</v>
      </c>
      <c r="AU184" s="251" t="s">
        <v>84</v>
      </c>
      <c r="AV184" s="13" t="s">
        <v>84</v>
      </c>
      <c r="AW184" s="13" t="s">
        <v>36</v>
      </c>
      <c r="AX184" s="13" t="s">
        <v>75</v>
      </c>
      <c r="AY184" s="251" t="s">
        <v>165</v>
      </c>
    </row>
    <row r="185" spans="1:51" s="13" customFormat="1" ht="12">
      <c r="A185" s="13"/>
      <c r="B185" s="240"/>
      <c r="C185" s="241"/>
      <c r="D185" s="242" t="s">
        <v>174</v>
      </c>
      <c r="E185" s="243" t="s">
        <v>19</v>
      </c>
      <c r="F185" s="244" t="s">
        <v>1612</v>
      </c>
      <c r="G185" s="241"/>
      <c r="H185" s="245">
        <v>1.6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174</v>
      </c>
      <c r="AU185" s="251" t="s">
        <v>84</v>
      </c>
      <c r="AV185" s="13" t="s">
        <v>84</v>
      </c>
      <c r="AW185" s="13" t="s">
        <v>36</v>
      </c>
      <c r="AX185" s="13" t="s">
        <v>75</v>
      </c>
      <c r="AY185" s="251" t="s">
        <v>165</v>
      </c>
    </row>
    <row r="186" spans="1:51" s="13" customFormat="1" ht="12">
      <c r="A186" s="13"/>
      <c r="B186" s="240"/>
      <c r="C186" s="241"/>
      <c r="D186" s="242" t="s">
        <v>174</v>
      </c>
      <c r="E186" s="243" t="s">
        <v>19</v>
      </c>
      <c r="F186" s="244" t="s">
        <v>1613</v>
      </c>
      <c r="G186" s="241"/>
      <c r="H186" s="245">
        <v>0.96</v>
      </c>
      <c r="I186" s="246"/>
      <c r="J186" s="241"/>
      <c r="K186" s="241"/>
      <c r="L186" s="247"/>
      <c r="M186" s="248"/>
      <c r="N186" s="249"/>
      <c r="O186" s="249"/>
      <c r="P186" s="249"/>
      <c r="Q186" s="249"/>
      <c r="R186" s="249"/>
      <c r="S186" s="249"/>
      <c r="T186" s="25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1" t="s">
        <v>174</v>
      </c>
      <c r="AU186" s="251" t="s">
        <v>84</v>
      </c>
      <c r="AV186" s="13" t="s">
        <v>84</v>
      </c>
      <c r="AW186" s="13" t="s">
        <v>36</v>
      </c>
      <c r="AX186" s="13" t="s">
        <v>75</v>
      </c>
      <c r="AY186" s="251" t="s">
        <v>165</v>
      </c>
    </row>
    <row r="187" spans="1:51" s="14" customFormat="1" ht="12">
      <c r="A187" s="14"/>
      <c r="B187" s="252"/>
      <c r="C187" s="253"/>
      <c r="D187" s="242" t="s">
        <v>174</v>
      </c>
      <c r="E187" s="254" t="s">
        <v>19</v>
      </c>
      <c r="F187" s="255" t="s">
        <v>178</v>
      </c>
      <c r="G187" s="253"/>
      <c r="H187" s="256">
        <v>9.28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174</v>
      </c>
      <c r="AU187" s="262" t="s">
        <v>84</v>
      </c>
      <c r="AV187" s="14" t="s">
        <v>172</v>
      </c>
      <c r="AW187" s="14" t="s">
        <v>36</v>
      </c>
      <c r="AX187" s="14" t="s">
        <v>82</v>
      </c>
      <c r="AY187" s="262" t="s">
        <v>165</v>
      </c>
    </row>
    <row r="188" spans="1:65" s="2" customFormat="1" ht="16.5" customHeight="1">
      <c r="A188" s="39"/>
      <c r="B188" s="40"/>
      <c r="C188" s="227" t="s">
        <v>263</v>
      </c>
      <c r="D188" s="227" t="s">
        <v>167</v>
      </c>
      <c r="E188" s="228" t="s">
        <v>1614</v>
      </c>
      <c r="F188" s="229" t="s">
        <v>1615</v>
      </c>
      <c r="G188" s="230" t="s">
        <v>170</v>
      </c>
      <c r="H188" s="231">
        <v>24.027</v>
      </c>
      <c r="I188" s="232"/>
      <c r="J188" s="233">
        <f>ROUND(I188*H188,2)</f>
        <v>0</v>
      </c>
      <c r="K188" s="229" t="s">
        <v>171</v>
      </c>
      <c r="L188" s="45"/>
      <c r="M188" s="234" t="s">
        <v>19</v>
      </c>
      <c r="N188" s="235" t="s">
        <v>46</v>
      </c>
      <c r="O188" s="85"/>
      <c r="P188" s="236">
        <f>O188*H188</f>
        <v>0</v>
      </c>
      <c r="Q188" s="236">
        <v>2.25634</v>
      </c>
      <c r="R188" s="236">
        <f>Q188*H188</f>
        <v>54.213081179999996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172</v>
      </c>
      <c r="AT188" s="238" t="s">
        <v>167</v>
      </c>
      <c r="AU188" s="238" t="s">
        <v>84</v>
      </c>
      <c r="AY188" s="18" t="s">
        <v>165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82</v>
      </c>
      <c r="BK188" s="239">
        <f>ROUND(I188*H188,2)</f>
        <v>0</v>
      </c>
      <c r="BL188" s="18" t="s">
        <v>172</v>
      </c>
      <c r="BM188" s="238" t="s">
        <v>1616</v>
      </c>
    </row>
    <row r="189" spans="1:47" s="2" customFormat="1" ht="12">
      <c r="A189" s="39"/>
      <c r="B189" s="40"/>
      <c r="C189" s="41"/>
      <c r="D189" s="242" t="s">
        <v>897</v>
      </c>
      <c r="E189" s="41"/>
      <c r="F189" s="263" t="s">
        <v>1617</v>
      </c>
      <c r="G189" s="41"/>
      <c r="H189" s="41"/>
      <c r="I189" s="147"/>
      <c r="J189" s="41"/>
      <c r="K189" s="41"/>
      <c r="L189" s="45"/>
      <c r="M189" s="264"/>
      <c r="N189" s="265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897</v>
      </c>
      <c r="AU189" s="18" t="s">
        <v>84</v>
      </c>
    </row>
    <row r="190" spans="1:51" s="13" customFormat="1" ht="12">
      <c r="A190" s="13"/>
      <c r="B190" s="240"/>
      <c r="C190" s="241"/>
      <c r="D190" s="242" t="s">
        <v>174</v>
      </c>
      <c r="E190" s="243" t="s">
        <v>19</v>
      </c>
      <c r="F190" s="244" t="s">
        <v>1618</v>
      </c>
      <c r="G190" s="241"/>
      <c r="H190" s="245">
        <v>8.147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174</v>
      </c>
      <c r="AU190" s="251" t="s">
        <v>84</v>
      </c>
      <c r="AV190" s="13" t="s">
        <v>84</v>
      </c>
      <c r="AW190" s="13" t="s">
        <v>36</v>
      </c>
      <c r="AX190" s="13" t="s">
        <v>75</v>
      </c>
      <c r="AY190" s="251" t="s">
        <v>165</v>
      </c>
    </row>
    <row r="191" spans="1:51" s="13" customFormat="1" ht="12">
      <c r="A191" s="13"/>
      <c r="B191" s="240"/>
      <c r="C191" s="241"/>
      <c r="D191" s="242" t="s">
        <v>174</v>
      </c>
      <c r="E191" s="243" t="s">
        <v>19</v>
      </c>
      <c r="F191" s="244" t="s">
        <v>1619</v>
      </c>
      <c r="G191" s="241"/>
      <c r="H191" s="245">
        <v>11.302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174</v>
      </c>
      <c r="AU191" s="251" t="s">
        <v>84</v>
      </c>
      <c r="AV191" s="13" t="s">
        <v>84</v>
      </c>
      <c r="AW191" s="13" t="s">
        <v>36</v>
      </c>
      <c r="AX191" s="13" t="s">
        <v>75</v>
      </c>
      <c r="AY191" s="251" t="s">
        <v>165</v>
      </c>
    </row>
    <row r="192" spans="1:51" s="13" customFormat="1" ht="12">
      <c r="A192" s="13"/>
      <c r="B192" s="240"/>
      <c r="C192" s="241"/>
      <c r="D192" s="242" t="s">
        <v>174</v>
      </c>
      <c r="E192" s="243" t="s">
        <v>19</v>
      </c>
      <c r="F192" s="244" t="s">
        <v>1620</v>
      </c>
      <c r="G192" s="241"/>
      <c r="H192" s="245">
        <v>4.578</v>
      </c>
      <c r="I192" s="246"/>
      <c r="J192" s="241"/>
      <c r="K192" s="241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174</v>
      </c>
      <c r="AU192" s="251" t="s">
        <v>84</v>
      </c>
      <c r="AV192" s="13" t="s">
        <v>84</v>
      </c>
      <c r="AW192" s="13" t="s">
        <v>36</v>
      </c>
      <c r="AX192" s="13" t="s">
        <v>75</v>
      </c>
      <c r="AY192" s="251" t="s">
        <v>165</v>
      </c>
    </row>
    <row r="193" spans="1:51" s="14" customFormat="1" ht="12">
      <c r="A193" s="14"/>
      <c r="B193" s="252"/>
      <c r="C193" s="253"/>
      <c r="D193" s="242" t="s">
        <v>174</v>
      </c>
      <c r="E193" s="254" t="s">
        <v>19</v>
      </c>
      <c r="F193" s="255" t="s">
        <v>178</v>
      </c>
      <c r="G193" s="253"/>
      <c r="H193" s="256">
        <v>24.027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174</v>
      </c>
      <c r="AU193" s="262" t="s">
        <v>84</v>
      </c>
      <c r="AV193" s="14" t="s">
        <v>172</v>
      </c>
      <c r="AW193" s="14" t="s">
        <v>36</v>
      </c>
      <c r="AX193" s="14" t="s">
        <v>82</v>
      </c>
      <c r="AY193" s="262" t="s">
        <v>165</v>
      </c>
    </row>
    <row r="194" spans="1:65" s="2" customFormat="1" ht="16.5" customHeight="1">
      <c r="A194" s="39"/>
      <c r="B194" s="40"/>
      <c r="C194" s="227" t="s">
        <v>267</v>
      </c>
      <c r="D194" s="227" t="s">
        <v>167</v>
      </c>
      <c r="E194" s="228" t="s">
        <v>1621</v>
      </c>
      <c r="F194" s="229" t="s">
        <v>1622</v>
      </c>
      <c r="G194" s="230" t="s">
        <v>188</v>
      </c>
      <c r="H194" s="231">
        <v>47.558</v>
      </c>
      <c r="I194" s="232"/>
      <c r="J194" s="233">
        <f>ROUND(I194*H194,2)</f>
        <v>0</v>
      </c>
      <c r="K194" s="229" t="s">
        <v>171</v>
      </c>
      <c r="L194" s="45"/>
      <c r="M194" s="234" t="s">
        <v>19</v>
      </c>
      <c r="N194" s="235" t="s">
        <v>46</v>
      </c>
      <c r="O194" s="85"/>
      <c r="P194" s="236">
        <f>O194*H194</f>
        <v>0</v>
      </c>
      <c r="Q194" s="236">
        <v>0.00247</v>
      </c>
      <c r="R194" s="236">
        <f>Q194*H194</f>
        <v>0.11746826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172</v>
      </c>
      <c r="AT194" s="238" t="s">
        <v>167</v>
      </c>
      <c r="AU194" s="238" t="s">
        <v>84</v>
      </c>
      <c r="AY194" s="18" t="s">
        <v>165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82</v>
      </c>
      <c r="BK194" s="239">
        <f>ROUND(I194*H194,2)</f>
        <v>0</v>
      </c>
      <c r="BL194" s="18" t="s">
        <v>172</v>
      </c>
      <c r="BM194" s="238" t="s">
        <v>1623</v>
      </c>
    </row>
    <row r="195" spans="1:51" s="13" customFormat="1" ht="12">
      <c r="A195" s="13"/>
      <c r="B195" s="240"/>
      <c r="C195" s="241"/>
      <c r="D195" s="242" t="s">
        <v>174</v>
      </c>
      <c r="E195" s="243" t="s">
        <v>19</v>
      </c>
      <c r="F195" s="244" t="s">
        <v>1624</v>
      </c>
      <c r="G195" s="241"/>
      <c r="H195" s="245">
        <v>6.578</v>
      </c>
      <c r="I195" s="246"/>
      <c r="J195" s="241"/>
      <c r="K195" s="241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174</v>
      </c>
      <c r="AU195" s="251" t="s">
        <v>84</v>
      </c>
      <c r="AV195" s="13" t="s">
        <v>84</v>
      </c>
      <c r="AW195" s="13" t="s">
        <v>36</v>
      </c>
      <c r="AX195" s="13" t="s">
        <v>75</v>
      </c>
      <c r="AY195" s="251" t="s">
        <v>165</v>
      </c>
    </row>
    <row r="196" spans="1:51" s="13" customFormat="1" ht="12">
      <c r="A196" s="13"/>
      <c r="B196" s="240"/>
      <c r="C196" s="241"/>
      <c r="D196" s="242" t="s">
        <v>174</v>
      </c>
      <c r="E196" s="243" t="s">
        <v>19</v>
      </c>
      <c r="F196" s="244" t="s">
        <v>1625</v>
      </c>
      <c r="G196" s="241"/>
      <c r="H196" s="245">
        <v>1.4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174</v>
      </c>
      <c r="AU196" s="251" t="s">
        <v>84</v>
      </c>
      <c r="AV196" s="13" t="s">
        <v>84</v>
      </c>
      <c r="AW196" s="13" t="s">
        <v>36</v>
      </c>
      <c r="AX196" s="13" t="s">
        <v>75</v>
      </c>
      <c r="AY196" s="251" t="s">
        <v>165</v>
      </c>
    </row>
    <row r="197" spans="1:51" s="15" customFormat="1" ht="12">
      <c r="A197" s="15"/>
      <c r="B197" s="287"/>
      <c r="C197" s="288"/>
      <c r="D197" s="242" t="s">
        <v>174</v>
      </c>
      <c r="E197" s="289" t="s">
        <v>19</v>
      </c>
      <c r="F197" s="290" t="s">
        <v>1220</v>
      </c>
      <c r="G197" s="288"/>
      <c r="H197" s="291">
        <v>7.978</v>
      </c>
      <c r="I197" s="292"/>
      <c r="J197" s="288"/>
      <c r="K197" s="288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174</v>
      </c>
      <c r="AU197" s="297" t="s">
        <v>84</v>
      </c>
      <c r="AV197" s="15" t="s">
        <v>182</v>
      </c>
      <c r="AW197" s="15" t="s">
        <v>36</v>
      </c>
      <c r="AX197" s="15" t="s">
        <v>75</v>
      </c>
      <c r="AY197" s="297" t="s">
        <v>165</v>
      </c>
    </row>
    <row r="198" spans="1:51" s="13" customFormat="1" ht="12">
      <c r="A198" s="13"/>
      <c r="B198" s="240"/>
      <c r="C198" s="241"/>
      <c r="D198" s="242" t="s">
        <v>174</v>
      </c>
      <c r="E198" s="243" t="s">
        <v>19</v>
      </c>
      <c r="F198" s="244" t="s">
        <v>1626</v>
      </c>
      <c r="G198" s="241"/>
      <c r="H198" s="245">
        <v>34.562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174</v>
      </c>
      <c r="AU198" s="251" t="s">
        <v>84</v>
      </c>
      <c r="AV198" s="13" t="s">
        <v>84</v>
      </c>
      <c r="AW198" s="13" t="s">
        <v>36</v>
      </c>
      <c r="AX198" s="13" t="s">
        <v>75</v>
      </c>
      <c r="AY198" s="251" t="s">
        <v>165</v>
      </c>
    </row>
    <row r="199" spans="1:51" s="15" customFormat="1" ht="12">
      <c r="A199" s="15"/>
      <c r="B199" s="287"/>
      <c r="C199" s="288"/>
      <c r="D199" s="242" t="s">
        <v>174</v>
      </c>
      <c r="E199" s="289" t="s">
        <v>19</v>
      </c>
      <c r="F199" s="290" t="s">
        <v>1220</v>
      </c>
      <c r="G199" s="288"/>
      <c r="H199" s="291">
        <v>34.562</v>
      </c>
      <c r="I199" s="292"/>
      <c r="J199" s="288"/>
      <c r="K199" s="288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174</v>
      </c>
      <c r="AU199" s="297" t="s">
        <v>84</v>
      </c>
      <c r="AV199" s="15" t="s">
        <v>182</v>
      </c>
      <c r="AW199" s="15" t="s">
        <v>36</v>
      </c>
      <c r="AX199" s="15" t="s">
        <v>75</v>
      </c>
      <c r="AY199" s="297" t="s">
        <v>165</v>
      </c>
    </row>
    <row r="200" spans="1:51" s="13" customFormat="1" ht="12">
      <c r="A200" s="13"/>
      <c r="B200" s="240"/>
      <c r="C200" s="241"/>
      <c r="D200" s="242" t="s">
        <v>174</v>
      </c>
      <c r="E200" s="243" t="s">
        <v>19</v>
      </c>
      <c r="F200" s="244" t="s">
        <v>1627</v>
      </c>
      <c r="G200" s="241"/>
      <c r="H200" s="245">
        <v>1.6</v>
      </c>
      <c r="I200" s="246"/>
      <c r="J200" s="241"/>
      <c r="K200" s="241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174</v>
      </c>
      <c r="AU200" s="251" t="s">
        <v>84</v>
      </c>
      <c r="AV200" s="13" t="s">
        <v>84</v>
      </c>
      <c r="AW200" s="13" t="s">
        <v>36</v>
      </c>
      <c r="AX200" s="13" t="s">
        <v>75</v>
      </c>
      <c r="AY200" s="251" t="s">
        <v>165</v>
      </c>
    </row>
    <row r="201" spans="1:51" s="13" customFormat="1" ht="12">
      <c r="A201" s="13"/>
      <c r="B201" s="240"/>
      <c r="C201" s="241"/>
      <c r="D201" s="242" t="s">
        <v>174</v>
      </c>
      <c r="E201" s="243" t="s">
        <v>19</v>
      </c>
      <c r="F201" s="244" t="s">
        <v>1628</v>
      </c>
      <c r="G201" s="241"/>
      <c r="H201" s="245">
        <v>3.418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174</v>
      </c>
      <c r="AU201" s="251" t="s">
        <v>84</v>
      </c>
      <c r="AV201" s="13" t="s">
        <v>84</v>
      </c>
      <c r="AW201" s="13" t="s">
        <v>36</v>
      </c>
      <c r="AX201" s="13" t="s">
        <v>75</v>
      </c>
      <c r="AY201" s="251" t="s">
        <v>165</v>
      </c>
    </row>
    <row r="202" spans="1:51" s="15" customFormat="1" ht="12">
      <c r="A202" s="15"/>
      <c r="B202" s="287"/>
      <c r="C202" s="288"/>
      <c r="D202" s="242" t="s">
        <v>174</v>
      </c>
      <c r="E202" s="289" t="s">
        <v>19</v>
      </c>
      <c r="F202" s="290" t="s">
        <v>1220</v>
      </c>
      <c r="G202" s="288"/>
      <c r="H202" s="291">
        <v>5.018</v>
      </c>
      <c r="I202" s="292"/>
      <c r="J202" s="288"/>
      <c r="K202" s="288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174</v>
      </c>
      <c r="AU202" s="297" t="s">
        <v>84</v>
      </c>
      <c r="AV202" s="15" t="s">
        <v>182</v>
      </c>
      <c r="AW202" s="15" t="s">
        <v>36</v>
      </c>
      <c r="AX202" s="15" t="s">
        <v>75</v>
      </c>
      <c r="AY202" s="297" t="s">
        <v>165</v>
      </c>
    </row>
    <row r="203" spans="1:51" s="14" customFormat="1" ht="12">
      <c r="A203" s="14"/>
      <c r="B203" s="252"/>
      <c r="C203" s="253"/>
      <c r="D203" s="242" t="s">
        <v>174</v>
      </c>
      <c r="E203" s="254" t="s">
        <v>19</v>
      </c>
      <c r="F203" s="255" t="s">
        <v>178</v>
      </c>
      <c r="G203" s="253"/>
      <c r="H203" s="256">
        <v>47.558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174</v>
      </c>
      <c r="AU203" s="262" t="s">
        <v>84</v>
      </c>
      <c r="AV203" s="14" t="s">
        <v>172</v>
      </c>
      <c r="AW203" s="14" t="s">
        <v>36</v>
      </c>
      <c r="AX203" s="14" t="s">
        <v>82</v>
      </c>
      <c r="AY203" s="262" t="s">
        <v>165</v>
      </c>
    </row>
    <row r="204" spans="1:65" s="2" customFormat="1" ht="16.5" customHeight="1">
      <c r="A204" s="39"/>
      <c r="B204" s="40"/>
      <c r="C204" s="227" t="s">
        <v>7</v>
      </c>
      <c r="D204" s="227" t="s">
        <v>167</v>
      </c>
      <c r="E204" s="228" t="s">
        <v>1629</v>
      </c>
      <c r="F204" s="229" t="s">
        <v>1630</v>
      </c>
      <c r="G204" s="230" t="s">
        <v>188</v>
      </c>
      <c r="H204" s="231">
        <v>47.558</v>
      </c>
      <c r="I204" s="232"/>
      <c r="J204" s="233">
        <f>ROUND(I204*H204,2)</f>
        <v>0</v>
      </c>
      <c r="K204" s="229" t="s">
        <v>171</v>
      </c>
      <c r="L204" s="45"/>
      <c r="M204" s="234" t="s">
        <v>19</v>
      </c>
      <c r="N204" s="235" t="s">
        <v>46</v>
      </c>
      <c r="O204" s="85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172</v>
      </c>
      <c r="AT204" s="238" t="s">
        <v>167</v>
      </c>
      <c r="AU204" s="238" t="s">
        <v>84</v>
      </c>
      <c r="AY204" s="18" t="s">
        <v>165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82</v>
      </c>
      <c r="BK204" s="239">
        <f>ROUND(I204*H204,2)</f>
        <v>0</v>
      </c>
      <c r="BL204" s="18" t="s">
        <v>172</v>
      </c>
      <c r="BM204" s="238" t="s">
        <v>1631</v>
      </c>
    </row>
    <row r="205" spans="1:65" s="2" customFormat="1" ht="16.5" customHeight="1">
      <c r="A205" s="39"/>
      <c r="B205" s="40"/>
      <c r="C205" s="227" t="s">
        <v>274</v>
      </c>
      <c r="D205" s="227" t="s">
        <v>167</v>
      </c>
      <c r="E205" s="228" t="s">
        <v>1632</v>
      </c>
      <c r="F205" s="229" t="s">
        <v>1633</v>
      </c>
      <c r="G205" s="230" t="s">
        <v>170</v>
      </c>
      <c r="H205" s="231">
        <v>17.78</v>
      </c>
      <c r="I205" s="232"/>
      <c r="J205" s="233">
        <f>ROUND(I205*H205,2)</f>
        <v>0</v>
      </c>
      <c r="K205" s="229" t="s">
        <v>171</v>
      </c>
      <c r="L205" s="45"/>
      <c r="M205" s="234" t="s">
        <v>19</v>
      </c>
      <c r="N205" s="235" t="s">
        <v>46</v>
      </c>
      <c r="O205" s="85"/>
      <c r="P205" s="236">
        <f>O205*H205</f>
        <v>0</v>
      </c>
      <c r="Q205" s="236">
        <v>2.45329</v>
      </c>
      <c r="R205" s="236">
        <f>Q205*H205</f>
        <v>43.6194962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172</v>
      </c>
      <c r="AT205" s="238" t="s">
        <v>167</v>
      </c>
      <c r="AU205" s="238" t="s">
        <v>84</v>
      </c>
      <c r="AY205" s="18" t="s">
        <v>165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82</v>
      </c>
      <c r="BK205" s="239">
        <f>ROUND(I205*H205,2)</f>
        <v>0</v>
      </c>
      <c r="BL205" s="18" t="s">
        <v>172</v>
      </c>
      <c r="BM205" s="238" t="s">
        <v>1634</v>
      </c>
    </row>
    <row r="206" spans="1:51" s="13" customFormat="1" ht="12">
      <c r="A206" s="13"/>
      <c r="B206" s="240"/>
      <c r="C206" s="241"/>
      <c r="D206" s="242" t="s">
        <v>174</v>
      </c>
      <c r="E206" s="243" t="s">
        <v>19</v>
      </c>
      <c r="F206" s="244" t="s">
        <v>1635</v>
      </c>
      <c r="G206" s="241"/>
      <c r="H206" s="245">
        <v>5.6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174</v>
      </c>
      <c r="AU206" s="251" t="s">
        <v>84</v>
      </c>
      <c r="AV206" s="13" t="s">
        <v>84</v>
      </c>
      <c r="AW206" s="13" t="s">
        <v>36</v>
      </c>
      <c r="AX206" s="13" t="s">
        <v>75</v>
      </c>
      <c r="AY206" s="251" t="s">
        <v>165</v>
      </c>
    </row>
    <row r="207" spans="1:51" s="13" customFormat="1" ht="12">
      <c r="A207" s="13"/>
      <c r="B207" s="240"/>
      <c r="C207" s="241"/>
      <c r="D207" s="242" t="s">
        <v>174</v>
      </c>
      <c r="E207" s="243" t="s">
        <v>19</v>
      </c>
      <c r="F207" s="244" t="s">
        <v>1636</v>
      </c>
      <c r="G207" s="241"/>
      <c r="H207" s="245">
        <v>7.98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174</v>
      </c>
      <c r="AU207" s="251" t="s">
        <v>84</v>
      </c>
      <c r="AV207" s="13" t="s">
        <v>84</v>
      </c>
      <c r="AW207" s="13" t="s">
        <v>36</v>
      </c>
      <c r="AX207" s="13" t="s">
        <v>75</v>
      </c>
      <c r="AY207" s="251" t="s">
        <v>165</v>
      </c>
    </row>
    <row r="208" spans="1:51" s="13" customFormat="1" ht="12">
      <c r="A208" s="13"/>
      <c r="B208" s="240"/>
      <c r="C208" s="241"/>
      <c r="D208" s="242" t="s">
        <v>174</v>
      </c>
      <c r="E208" s="243" t="s">
        <v>19</v>
      </c>
      <c r="F208" s="244" t="s">
        <v>1637</v>
      </c>
      <c r="G208" s="241"/>
      <c r="H208" s="245">
        <v>4.2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1" t="s">
        <v>174</v>
      </c>
      <c r="AU208" s="251" t="s">
        <v>84</v>
      </c>
      <c r="AV208" s="13" t="s">
        <v>84</v>
      </c>
      <c r="AW208" s="13" t="s">
        <v>36</v>
      </c>
      <c r="AX208" s="13" t="s">
        <v>75</v>
      </c>
      <c r="AY208" s="251" t="s">
        <v>165</v>
      </c>
    </row>
    <row r="209" spans="1:51" s="14" customFormat="1" ht="12">
      <c r="A209" s="14"/>
      <c r="B209" s="252"/>
      <c r="C209" s="253"/>
      <c r="D209" s="242" t="s">
        <v>174</v>
      </c>
      <c r="E209" s="254" t="s">
        <v>19</v>
      </c>
      <c r="F209" s="255" t="s">
        <v>178</v>
      </c>
      <c r="G209" s="253"/>
      <c r="H209" s="256">
        <v>17.78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174</v>
      </c>
      <c r="AU209" s="262" t="s">
        <v>84</v>
      </c>
      <c r="AV209" s="14" t="s">
        <v>172</v>
      </c>
      <c r="AW209" s="14" t="s">
        <v>36</v>
      </c>
      <c r="AX209" s="14" t="s">
        <v>82</v>
      </c>
      <c r="AY209" s="262" t="s">
        <v>165</v>
      </c>
    </row>
    <row r="210" spans="1:65" s="2" customFormat="1" ht="16.5" customHeight="1">
      <c r="A210" s="39"/>
      <c r="B210" s="40"/>
      <c r="C210" s="227" t="s">
        <v>278</v>
      </c>
      <c r="D210" s="227" t="s">
        <v>167</v>
      </c>
      <c r="E210" s="228" t="s">
        <v>1638</v>
      </c>
      <c r="F210" s="229" t="s">
        <v>1639</v>
      </c>
      <c r="G210" s="230" t="s">
        <v>188</v>
      </c>
      <c r="H210" s="231">
        <v>91.12</v>
      </c>
      <c r="I210" s="232"/>
      <c r="J210" s="233">
        <f>ROUND(I210*H210,2)</f>
        <v>0</v>
      </c>
      <c r="K210" s="229" t="s">
        <v>171</v>
      </c>
      <c r="L210" s="45"/>
      <c r="M210" s="234" t="s">
        <v>19</v>
      </c>
      <c r="N210" s="235" t="s">
        <v>46</v>
      </c>
      <c r="O210" s="85"/>
      <c r="P210" s="236">
        <f>O210*H210</f>
        <v>0</v>
      </c>
      <c r="Q210" s="236">
        <v>0.00264</v>
      </c>
      <c r="R210" s="236">
        <f>Q210*H210</f>
        <v>0.24055680000000002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172</v>
      </c>
      <c r="AT210" s="238" t="s">
        <v>167</v>
      </c>
      <c r="AU210" s="238" t="s">
        <v>84</v>
      </c>
      <c r="AY210" s="18" t="s">
        <v>165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82</v>
      </c>
      <c r="BK210" s="239">
        <f>ROUND(I210*H210,2)</f>
        <v>0</v>
      </c>
      <c r="BL210" s="18" t="s">
        <v>172</v>
      </c>
      <c r="BM210" s="238" t="s">
        <v>1640</v>
      </c>
    </row>
    <row r="211" spans="1:51" s="13" customFormat="1" ht="12">
      <c r="A211" s="13"/>
      <c r="B211" s="240"/>
      <c r="C211" s="241"/>
      <c r="D211" s="242" t="s">
        <v>174</v>
      </c>
      <c r="E211" s="243" t="s">
        <v>19</v>
      </c>
      <c r="F211" s="244" t="s">
        <v>1641</v>
      </c>
      <c r="G211" s="241"/>
      <c r="H211" s="245">
        <v>4.96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174</v>
      </c>
      <c r="AU211" s="251" t="s">
        <v>84</v>
      </c>
      <c r="AV211" s="13" t="s">
        <v>84</v>
      </c>
      <c r="AW211" s="13" t="s">
        <v>36</v>
      </c>
      <c r="AX211" s="13" t="s">
        <v>75</v>
      </c>
      <c r="AY211" s="251" t="s">
        <v>165</v>
      </c>
    </row>
    <row r="212" spans="1:51" s="13" customFormat="1" ht="12">
      <c r="A212" s="13"/>
      <c r="B212" s="240"/>
      <c r="C212" s="241"/>
      <c r="D212" s="242" t="s">
        <v>174</v>
      </c>
      <c r="E212" s="243" t="s">
        <v>19</v>
      </c>
      <c r="F212" s="244" t="s">
        <v>1642</v>
      </c>
      <c r="G212" s="241"/>
      <c r="H212" s="245">
        <v>9.84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174</v>
      </c>
      <c r="AU212" s="251" t="s">
        <v>84</v>
      </c>
      <c r="AV212" s="13" t="s">
        <v>84</v>
      </c>
      <c r="AW212" s="13" t="s">
        <v>36</v>
      </c>
      <c r="AX212" s="13" t="s">
        <v>75</v>
      </c>
      <c r="AY212" s="251" t="s">
        <v>165</v>
      </c>
    </row>
    <row r="213" spans="1:51" s="13" customFormat="1" ht="12">
      <c r="A213" s="13"/>
      <c r="B213" s="240"/>
      <c r="C213" s="241"/>
      <c r="D213" s="242" t="s">
        <v>174</v>
      </c>
      <c r="E213" s="243" t="s">
        <v>19</v>
      </c>
      <c r="F213" s="244" t="s">
        <v>1643</v>
      </c>
      <c r="G213" s="241"/>
      <c r="H213" s="245">
        <v>3.28</v>
      </c>
      <c r="I213" s="246"/>
      <c r="J213" s="241"/>
      <c r="K213" s="241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174</v>
      </c>
      <c r="AU213" s="251" t="s">
        <v>84</v>
      </c>
      <c r="AV213" s="13" t="s">
        <v>84</v>
      </c>
      <c r="AW213" s="13" t="s">
        <v>36</v>
      </c>
      <c r="AX213" s="13" t="s">
        <v>75</v>
      </c>
      <c r="AY213" s="251" t="s">
        <v>165</v>
      </c>
    </row>
    <row r="214" spans="1:51" s="13" customFormat="1" ht="12">
      <c r="A214" s="13"/>
      <c r="B214" s="240"/>
      <c r="C214" s="241"/>
      <c r="D214" s="242" t="s">
        <v>174</v>
      </c>
      <c r="E214" s="243" t="s">
        <v>19</v>
      </c>
      <c r="F214" s="244" t="s">
        <v>1644</v>
      </c>
      <c r="G214" s="241"/>
      <c r="H214" s="245">
        <v>2.48</v>
      </c>
      <c r="I214" s="246"/>
      <c r="J214" s="241"/>
      <c r="K214" s="241"/>
      <c r="L214" s="247"/>
      <c r="M214" s="248"/>
      <c r="N214" s="249"/>
      <c r="O214" s="249"/>
      <c r="P214" s="249"/>
      <c r="Q214" s="249"/>
      <c r="R214" s="249"/>
      <c r="S214" s="249"/>
      <c r="T214" s="25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1" t="s">
        <v>174</v>
      </c>
      <c r="AU214" s="251" t="s">
        <v>84</v>
      </c>
      <c r="AV214" s="13" t="s">
        <v>84</v>
      </c>
      <c r="AW214" s="13" t="s">
        <v>36</v>
      </c>
      <c r="AX214" s="13" t="s">
        <v>75</v>
      </c>
      <c r="AY214" s="251" t="s">
        <v>165</v>
      </c>
    </row>
    <row r="215" spans="1:51" s="15" customFormat="1" ht="12">
      <c r="A215" s="15"/>
      <c r="B215" s="287"/>
      <c r="C215" s="288"/>
      <c r="D215" s="242" t="s">
        <v>174</v>
      </c>
      <c r="E215" s="289" t="s">
        <v>19</v>
      </c>
      <c r="F215" s="290" t="s">
        <v>1645</v>
      </c>
      <c r="G215" s="288"/>
      <c r="H215" s="291">
        <v>20.56</v>
      </c>
      <c r="I215" s="292"/>
      <c r="J215" s="288"/>
      <c r="K215" s="288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174</v>
      </c>
      <c r="AU215" s="297" t="s">
        <v>84</v>
      </c>
      <c r="AV215" s="15" t="s">
        <v>182</v>
      </c>
      <c r="AW215" s="15" t="s">
        <v>36</v>
      </c>
      <c r="AX215" s="15" t="s">
        <v>75</v>
      </c>
      <c r="AY215" s="297" t="s">
        <v>165</v>
      </c>
    </row>
    <row r="216" spans="1:51" s="13" customFormat="1" ht="12">
      <c r="A216" s="13"/>
      <c r="B216" s="240"/>
      <c r="C216" s="241"/>
      <c r="D216" s="242" t="s">
        <v>174</v>
      </c>
      <c r="E216" s="243" t="s">
        <v>19</v>
      </c>
      <c r="F216" s="244" t="s">
        <v>1646</v>
      </c>
      <c r="G216" s="241"/>
      <c r="H216" s="245">
        <v>22.4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174</v>
      </c>
      <c r="AU216" s="251" t="s">
        <v>84</v>
      </c>
      <c r="AV216" s="13" t="s">
        <v>84</v>
      </c>
      <c r="AW216" s="13" t="s">
        <v>36</v>
      </c>
      <c r="AX216" s="13" t="s">
        <v>75</v>
      </c>
      <c r="AY216" s="251" t="s">
        <v>165</v>
      </c>
    </row>
    <row r="217" spans="1:51" s="13" customFormat="1" ht="12">
      <c r="A217" s="13"/>
      <c r="B217" s="240"/>
      <c r="C217" s="241"/>
      <c r="D217" s="242" t="s">
        <v>174</v>
      </c>
      <c r="E217" s="243" t="s">
        <v>19</v>
      </c>
      <c r="F217" s="244" t="s">
        <v>1647</v>
      </c>
      <c r="G217" s="241"/>
      <c r="H217" s="245">
        <v>31.36</v>
      </c>
      <c r="I217" s="246"/>
      <c r="J217" s="241"/>
      <c r="K217" s="241"/>
      <c r="L217" s="247"/>
      <c r="M217" s="248"/>
      <c r="N217" s="249"/>
      <c r="O217" s="249"/>
      <c r="P217" s="249"/>
      <c r="Q217" s="249"/>
      <c r="R217" s="249"/>
      <c r="S217" s="249"/>
      <c r="T217" s="25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1" t="s">
        <v>174</v>
      </c>
      <c r="AU217" s="251" t="s">
        <v>84</v>
      </c>
      <c r="AV217" s="13" t="s">
        <v>84</v>
      </c>
      <c r="AW217" s="13" t="s">
        <v>36</v>
      </c>
      <c r="AX217" s="13" t="s">
        <v>75</v>
      </c>
      <c r="AY217" s="251" t="s">
        <v>165</v>
      </c>
    </row>
    <row r="218" spans="1:51" s="13" customFormat="1" ht="12">
      <c r="A218" s="13"/>
      <c r="B218" s="240"/>
      <c r="C218" s="241"/>
      <c r="D218" s="242" t="s">
        <v>174</v>
      </c>
      <c r="E218" s="243" t="s">
        <v>19</v>
      </c>
      <c r="F218" s="244" t="s">
        <v>1648</v>
      </c>
      <c r="G218" s="241"/>
      <c r="H218" s="245">
        <v>16.8</v>
      </c>
      <c r="I218" s="246"/>
      <c r="J218" s="241"/>
      <c r="K218" s="241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174</v>
      </c>
      <c r="AU218" s="251" t="s">
        <v>84</v>
      </c>
      <c r="AV218" s="13" t="s">
        <v>84</v>
      </c>
      <c r="AW218" s="13" t="s">
        <v>36</v>
      </c>
      <c r="AX218" s="13" t="s">
        <v>75</v>
      </c>
      <c r="AY218" s="251" t="s">
        <v>165</v>
      </c>
    </row>
    <row r="219" spans="1:51" s="15" customFormat="1" ht="12">
      <c r="A219" s="15"/>
      <c r="B219" s="287"/>
      <c r="C219" s="288"/>
      <c r="D219" s="242" t="s">
        <v>174</v>
      </c>
      <c r="E219" s="289" t="s">
        <v>19</v>
      </c>
      <c r="F219" s="290" t="s">
        <v>1649</v>
      </c>
      <c r="G219" s="288"/>
      <c r="H219" s="291">
        <v>70.56</v>
      </c>
      <c r="I219" s="292"/>
      <c r="J219" s="288"/>
      <c r="K219" s="288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174</v>
      </c>
      <c r="AU219" s="297" t="s">
        <v>84</v>
      </c>
      <c r="AV219" s="15" t="s">
        <v>182</v>
      </c>
      <c r="AW219" s="15" t="s">
        <v>36</v>
      </c>
      <c r="AX219" s="15" t="s">
        <v>75</v>
      </c>
      <c r="AY219" s="297" t="s">
        <v>165</v>
      </c>
    </row>
    <row r="220" spans="1:51" s="14" customFormat="1" ht="12">
      <c r="A220" s="14"/>
      <c r="B220" s="252"/>
      <c r="C220" s="253"/>
      <c r="D220" s="242" t="s">
        <v>174</v>
      </c>
      <c r="E220" s="254" t="s">
        <v>19</v>
      </c>
      <c r="F220" s="255" t="s">
        <v>178</v>
      </c>
      <c r="G220" s="253"/>
      <c r="H220" s="256">
        <v>91.12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174</v>
      </c>
      <c r="AU220" s="262" t="s">
        <v>84</v>
      </c>
      <c r="AV220" s="14" t="s">
        <v>172</v>
      </c>
      <c r="AW220" s="14" t="s">
        <v>36</v>
      </c>
      <c r="AX220" s="14" t="s">
        <v>82</v>
      </c>
      <c r="AY220" s="262" t="s">
        <v>165</v>
      </c>
    </row>
    <row r="221" spans="1:65" s="2" customFormat="1" ht="16.5" customHeight="1">
      <c r="A221" s="39"/>
      <c r="B221" s="40"/>
      <c r="C221" s="227" t="s">
        <v>282</v>
      </c>
      <c r="D221" s="227" t="s">
        <v>167</v>
      </c>
      <c r="E221" s="228" t="s">
        <v>1650</v>
      </c>
      <c r="F221" s="229" t="s">
        <v>1651</v>
      </c>
      <c r="G221" s="230" t="s">
        <v>188</v>
      </c>
      <c r="H221" s="231">
        <v>91.12</v>
      </c>
      <c r="I221" s="232"/>
      <c r="J221" s="233">
        <f>ROUND(I221*H221,2)</f>
        <v>0</v>
      </c>
      <c r="K221" s="229" t="s">
        <v>171</v>
      </c>
      <c r="L221" s="45"/>
      <c r="M221" s="234" t="s">
        <v>19</v>
      </c>
      <c r="N221" s="235" t="s">
        <v>46</v>
      </c>
      <c r="O221" s="85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172</v>
      </c>
      <c r="AT221" s="238" t="s">
        <v>167</v>
      </c>
      <c r="AU221" s="238" t="s">
        <v>84</v>
      </c>
      <c r="AY221" s="18" t="s">
        <v>165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82</v>
      </c>
      <c r="BK221" s="239">
        <f>ROUND(I221*H221,2)</f>
        <v>0</v>
      </c>
      <c r="BL221" s="18" t="s">
        <v>172</v>
      </c>
      <c r="BM221" s="238" t="s">
        <v>1652</v>
      </c>
    </row>
    <row r="222" spans="1:65" s="2" customFormat="1" ht="16.5" customHeight="1">
      <c r="A222" s="39"/>
      <c r="B222" s="40"/>
      <c r="C222" s="227" t="s">
        <v>286</v>
      </c>
      <c r="D222" s="227" t="s">
        <v>167</v>
      </c>
      <c r="E222" s="228" t="s">
        <v>1653</v>
      </c>
      <c r="F222" s="229" t="s">
        <v>1654</v>
      </c>
      <c r="G222" s="230" t="s">
        <v>213</v>
      </c>
      <c r="H222" s="231">
        <v>7.172</v>
      </c>
      <c r="I222" s="232"/>
      <c r="J222" s="233">
        <f>ROUND(I222*H222,2)</f>
        <v>0</v>
      </c>
      <c r="K222" s="229" t="s">
        <v>171</v>
      </c>
      <c r="L222" s="45"/>
      <c r="M222" s="234" t="s">
        <v>19</v>
      </c>
      <c r="N222" s="235" t="s">
        <v>46</v>
      </c>
      <c r="O222" s="85"/>
      <c r="P222" s="236">
        <f>O222*H222</f>
        <v>0</v>
      </c>
      <c r="Q222" s="236">
        <v>1.06017</v>
      </c>
      <c r="R222" s="236">
        <f>Q222*H222</f>
        <v>7.60353924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172</v>
      </c>
      <c r="AT222" s="238" t="s">
        <v>167</v>
      </c>
      <c r="AU222" s="238" t="s">
        <v>84</v>
      </c>
      <c r="AY222" s="18" t="s">
        <v>165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82</v>
      </c>
      <c r="BK222" s="239">
        <f>ROUND(I222*H222,2)</f>
        <v>0</v>
      </c>
      <c r="BL222" s="18" t="s">
        <v>172</v>
      </c>
      <c r="BM222" s="238" t="s">
        <v>1655</v>
      </c>
    </row>
    <row r="223" spans="1:47" s="2" customFormat="1" ht="12">
      <c r="A223" s="39"/>
      <c r="B223" s="40"/>
      <c r="C223" s="41"/>
      <c r="D223" s="242" t="s">
        <v>897</v>
      </c>
      <c r="E223" s="41"/>
      <c r="F223" s="263" t="s">
        <v>1656</v>
      </c>
      <c r="G223" s="41"/>
      <c r="H223" s="41"/>
      <c r="I223" s="147"/>
      <c r="J223" s="41"/>
      <c r="K223" s="41"/>
      <c r="L223" s="45"/>
      <c r="M223" s="264"/>
      <c r="N223" s="265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897</v>
      </c>
      <c r="AU223" s="18" t="s">
        <v>84</v>
      </c>
    </row>
    <row r="224" spans="1:51" s="13" customFormat="1" ht="12">
      <c r="A224" s="13"/>
      <c r="B224" s="240"/>
      <c r="C224" s="241"/>
      <c r="D224" s="242" t="s">
        <v>174</v>
      </c>
      <c r="E224" s="243" t="s">
        <v>19</v>
      </c>
      <c r="F224" s="244" t="s">
        <v>1657</v>
      </c>
      <c r="G224" s="241"/>
      <c r="H224" s="245">
        <v>7.172</v>
      </c>
      <c r="I224" s="246"/>
      <c r="J224" s="241"/>
      <c r="K224" s="241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174</v>
      </c>
      <c r="AU224" s="251" t="s">
        <v>84</v>
      </c>
      <c r="AV224" s="13" t="s">
        <v>84</v>
      </c>
      <c r="AW224" s="13" t="s">
        <v>36</v>
      </c>
      <c r="AX224" s="13" t="s">
        <v>82</v>
      </c>
      <c r="AY224" s="251" t="s">
        <v>165</v>
      </c>
    </row>
    <row r="225" spans="1:65" s="2" customFormat="1" ht="16.5" customHeight="1">
      <c r="A225" s="39"/>
      <c r="B225" s="40"/>
      <c r="C225" s="227" t="s">
        <v>290</v>
      </c>
      <c r="D225" s="227" t="s">
        <v>167</v>
      </c>
      <c r="E225" s="228" t="s">
        <v>1658</v>
      </c>
      <c r="F225" s="229" t="s">
        <v>1659</v>
      </c>
      <c r="G225" s="230" t="s">
        <v>188</v>
      </c>
      <c r="H225" s="231">
        <v>79.655</v>
      </c>
      <c r="I225" s="232"/>
      <c r="J225" s="233">
        <f>ROUND(I225*H225,2)</f>
        <v>0</v>
      </c>
      <c r="K225" s="229" t="s">
        <v>171</v>
      </c>
      <c r="L225" s="45"/>
      <c r="M225" s="234" t="s">
        <v>19</v>
      </c>
      <c r="N225" s="235" t="s">
        <v>46</v>
      </c>
      <c r="O225" s="85"/>
      <c r="P225" s="236">
        <f>O225*H225</f>
        <v>0</v>
      </c>
      <c r="Q225" s="236">
        <v>0.71546</v>
      </c>
      <c r="R225" s="236">
        <f>Q225*H225</f>
        <v>56.9899663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172</v>
      </c>
      <c r="AT225" s="238" t="s">
        <v>167</v>
      </c>
      <c r="AU225" s="238" t="s">
        <v>84</v>
      </c>
      <c r="AY225" s="18" t="s">
        <v>165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82</v>
      </c>
      <c r="BK225" s="239">
        <f>ROUND(I225*H225,2)</f>
        <v>0</v>
      </c>
      <c r="BL225" s="18" t="s">
        <v>172</v>
      </c>
      <c r="BM225" s="238" t="s">
        <v>1660</v>
      </c>
    </row>
    <row r="226" spans="1:47" s="2" customFormat="1" ht="12">
      <c r="A226" s="39"/>
      <c r="B226" s="40"/>
      <c r="C226" s="41"/>
      <c r="D226" s="242" t="s">
        <v>897</v>
      </c>
      <c r="E226" s="41"/>
      <c r="F226" s="263" t="s">
        <v>1661</v>
      </c>
      <c r="G226" s="41"/>
      <c r="H226" s="41"/>
      <c r="I226" s="147"/>
      <c r="J226" s="41"/>
      <c r="K226" s="41"/>
      <c r="L226" s="45"/>
      <c r="M226" s="264"/>
      <c r="N226" s="265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897</v>
      </c>
      <c r="AU226" s="18" t="s">
        <v>84</v>
      </c>
    </row>
    <row r="227" spans="1:51" s="13" customFormat="1" ht="12">
      <c r="A227" s="13"/>
      <c r="B227" s="240"/>
      <c r="C227" s="241"/>
      <c r="D227" s="242" t="s">
        <v>174</v>
      </c>
      <c r="E227" s="243" t="s">
        <v>19</v>
      </c>
      <c r="F227" s="244" t="s">
        <v>1662</v>
      </c>
      <c r="G227" s="241"/>
      <c r="H227" s="245">
        <v>30.216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174</v>
      </c>
      <c r="AU227" s="251" t="s">
        <v>84</v>
      </c>
      <c r="AV227" s="13" t="s">
        <v>84</v>
      </c>
      <c r="AW227" s="13" t="s">
        <v>36</v>
      </c>
      <c r="AX227" s="13" t="s">
        <v>75</v>
      </c>
      <c r="AY227" s="251" t="s">
        <v>165</v>
      </c>
    </row>
    <row r="228" spans="1:51" s="13" customFormat="1" ht="12">
      <c r="A228" s="13"/>
      <c r="B228" s="240"/>
      <c r="C228" s="241"/>
      <c r="D228" s="242" t="s">
        <v>174</v>
      </c>
      <c r="E228" s="243" t="s">
        <v>19</v>
      </c>
      <c r="F228" s="244" t="s">
        <v>1663</v>
      </c>
      <c r="G228" s="241"/>
      <c r="H228" s="245">
        <v>16.28</v>
      </c>
      <c r="I228" s="246"/>
      <c r="J228" s="241"/>
      <c r="K228" s="241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174</v>
      </c>
      <c r="AU228" s="251" t="s">
        <v>84</v>
      </c>
      <c r="AV228" s="13" t="s">
        <v>84</v>
      </c>
      <c r="AW228" s="13" t="s">
        <v>36</v>
      </c>
      <c r="AX228" s="13" t="s">
        <v>75</v>
      </c>
      <c r="AY228" s="251" t="s">
        <v>165</v>
      </c>
    </row>
    <row r="229" spans="1:51" s="15" customFormat="1" ht="12">
      <c r="A229" s="15"/>
      <c r="B229" s="287"/>
      <c r="C229" s="288"/>
      <c r="D229" s="242" t="s">
        <v>174</v>
      </c>
      <c r="E229" s="289" t="s">
        <v>19</v>
      </c>
      <c r="F229" s="290" t="s">
        <v>1220</v>
      </c>
      <c r="G229" s="288"/>
      <c r="H229" s="291">
        <v>46.496</v>
      </c>
      <c r="I229" s="292"/>
      <c r="J229" s="288"/>
      <c r="K229" s="288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174</v>
      </c>
      <c r="AU229" s="297" t="s">
        <v>84</v>
      </c>
      <c r="AV229" s="15" t="s">
        <v>182</v>
      </c>
      <c r="AW229" s="15" t="s">
        <v>36</v>
      </c>
      <c r="AX229" s="15" t="s">
        <v>75</v>
      </c>
      <c r="AY229" s="297" t="s">
        <v>165</v>
      </c>
    </row>
    <row r="230" spans="1:51" s="13" customFormat="1" ht="12">
      <c r="A230" s="13"/>
      <c r="B230" s="240"/>
      <c r="C230" s="241"/>
      <c r="D230" s="242" t="s">
        <v>174</v>
      </c>
      <c r="E230" s="243" t="s">
        <v>19</v>
      </c>
      <c r="F230" s="244" t="s">
        <v>1664</v>
      </c>
      <c r="G230" s="241"/>
      <c r="H230" s="245">
        <v>12.928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174</v>
      </c>
      <c r="AU230" s="251" t="s">
        <v>84</v>
      </c>
      <c r="AV230" s="13" t="s">
        <v>84</v>
      </c>
      <c r="AW230" s="13" t="s">
        <v>36</v>
      </c>
      <c r="AX230" s="13" t="s">
        <v>75</v>
      </c>
      <c r="AY230" s="251" t="s">
        <v>165</v>
      </c>
    </row>
    <row r="231" spans="1:51" s="13" customFormat="1" ht="12">
      <c r="A231" s="13"/>
      <c r="B231" s="240"/>
      <c r="C231" s="241"/>
      <c r="D231" s="242" t="s">
        <v>174</v>
      </c>
      <c r="E231" s="243" t="s">
        <v>19</v>
      </c>
      <c r="F231" s="244" t="s">
        <v>1665</v>
      </c>
      <c r="G231" s="241"/>
      <c r="H231" s="245">
        <v>5.6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174</v>
      </c>
      <c r="AU231" s="251" t="s">
        <v>84</v>
      </c>
      <c r="AV231" s="13" t="s">
        <v>84</v>
      </c>
      <c r="AW231" s="13" t="s">
        <v>36</v>
      </c>
      <c r="AX231" s="13" t="s">
        <v>75</v>
      </c>
      <c r="AY231" s="251" t="s">
        <v>165</v>
      </c>
    </row>
    <row r="232" spans="1:51" s="13" customFormat="1" ht="12">
      <c r="A232" s="13"/>
      <c r="B232" s="240"/>
      <c r="C232" s="241"/>
      <c r="D232" s="242" t="s">
        <v>174</v>
      </c>
      <c r="E232" s="243" t="s">
        <v>19</v>
      </c>
      <c r="F232" s="244" t="s">
        <v>1666</v>
      </c>
      <c r="G232" s="241"/>
      <c r="H232" s="245">
        <v>4.025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174</v>
      </c>
      <c r="AU232" s="251" t="s">
        <v>84</v>
      </c>
      <c r="AV232" s="13" t="s">
        <v>84</v>
      </c>
      <c r="AW232" s="13" t="s">
        <v>36</v>
      </c>
      <c r="AX232" s="13" t="s">
        <v>75</v>
      </c>
      <c r="AY232" s="251" t="s">
        <v>165</v>
      </c>
    </row>
    <row r="233" spans="1:51" s="13" customFormat="1" ht="12">
      <c r="A233" s="13"/>
      <c r="B233" s="240"/>
      <c r="C233" s="241"/>
      <c r="D233" s="242" t="s">
        <v>174</v>
      </c>
      <c r="E233" s="243" t="s">
        <v>19</v>
      </c>
      <c r="F233" s="244" t="s">
        <v>1667</v>
      </c>
      <c r="G233" s="241"/>
      <c r="H233" s="245">
        <v>10.606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174</v>
      </c>
      <c r="AU233" s="251" t="s">
        <v>84</v>
      </c>
      <c r="AV233" s="13" t="s">
        <v>84</v>
      </c>
      <c r="AW233" s="13" t="s">
        <v>36</v>
      </c>
      <c r="AX233" s="13" t="s">
        <v>75</v>
      </c>
      <c r="AY233" s="251" t="s">
        <v>165</v>
      </c>
    </row>
    <row r="234" spans="1:51" s="15" customFormat="1" ht="12">
      <c r="A234" s="15"/>
      <c r="B234" s="287"/>
      <c r="C234" s="288"/>
      <c r="D234" s="242" t="s">
        <v>174</v>
      </c>
      <c r="E234" s="289" t="s">
        <v>19</v>
      </c>
      <c r="F234" s="290" t="s">
        <v>1220</v>
      </c>
      <c r="G234" s="288"/>
      <c r="H234" s="291">
        <v>33.159</v>
      </c>
      <c r="I234" s="292"/>
      <c r="J234" s="288"/>
      <c r="K234" s="288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174</v>
      </c>
      <c r="AU234" s="297" t="s">
        <v>84</v>
      </c>
      <c r="AV234" s="15" t="s">
        <v>182</v>
      </c>
      <c r="AW234" s="15" t="s">
        <v>36</v>
      </c>
      <c r="AX234" s="15" t="s">
        <v>75</v>
      </c>
      <c r="AY234" s="297" t="s">
        <v>165</v>
      </c>
    </row>
    <row r="235" spans="1:51" s="14" customFormat="1" ht="12">
      <c r="A235" s="14"/>
      <c r="B235" s="252"/>
      <c r="C235" s="253"/>
      <c r="D235" s="242" t="s">
        <v>174</v>
      </c>
      <c r="E235" s="254" t="s">
        <v>19</v>
      </c>
      <c r="F235" s="255" t="s">
        <v>178</v>
      </c>
      <c r="G235" s="253"/>
      <c r="H235" s="256">
        <v>79.655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2" t="s">
        <v>174</v>
      </c>
      <c r="AU235" s="262" t="s">
        <v>84</v>
      </c>
      <c r="AV235" s="14" t="s">
        <v>172</v>
      </c>
      <c r="AW235" s="14" t="s">
        <v>36</v>
      </c>
      <c r="AX235" s="14" t="s">
        <v>82</v>
      </c>
      <c r="AY235" s="262" t="s">
        <v>165</v>
      </c>
    </row>
    <row r="236" spans="1:65" s="2" customFormat="1" ht="16.5" customHeight="1">
      <c r="A236" s="39"/>
      <c r="B236" s="40"/>
      <c r="C236" s="227" t="s">
        <v>294</v>
      </c>
      <c r="D236" s="227" t="s">
        <v>167</v>
      </c>
      <c r="E236" s="228" t="s">
        <v>1668</v>
      </c>
      <c r="F236" s="229" t="s">
        <v>1669</v>
      </c>
      <c r="G236" s="230" t="s">
        <v>188</v>
      </c>
      <c r="H236" s="231">
        <v>35.654</v>
      </c>
      <c r="I236" s="232"/>
      <c r="J236" s="233">
        <f>ROUND(I236*H236,2)</f>
        <v>0</v>
      </c>
      <c r="K236" s="229" t="s">
        <v>171</v>
      </c>
      <c r="L236" s="45"/>
      <c r="M236" s="234" t="s">
        <v>19</v>
      </c>
      <c r="N236" s="235" t="s">
        <v>46</v>
      </c>
      <c r="O236" s="85"/>
      <c r="P236" s="236">
        <f>O236*H236</f>
        <v>0</v>
      </c>
      <c r="Q236" s="236">
        <v>0.96612</v>
      </c>
      <c r="R236" s="236">
        <f>Q236*H236</f>
        <v>34.44604248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172</v>
      </c>
      <c r="AT236" s="238" t="s">
        <v>167</v>
      </c>
      <c r="AU236" s="238" t="s">
        <v>84</v>
      </c>
      <c r="AY236" s="18" t="s">
        <v>165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82</v>
      </c>
      <c r="BK236" s="239">
        <f>ROUND(I236*H236,2)</f>
        <v>0</v>
      </c>
      <c r="BL236" s="18" t="s">
        <v>172</v>
      </c>
      <c r="BM236" s="238" t="s">
        <v>1670</v>
      </c>
    </row>
    <row r="237" spans="1:47" s="2" customFormat="1" ht="12">
      <c r="A237" s="39"/>
      <c r="B237" s="40"/>
      <c r="C237" s="41"/>
      <c r="D237" s="242" t="s">
        <v>897</v>
      </c>
      <c r="E237" s="41"/>
      <c r="F237" s="263" t="s">
        <v>1661</v>
      </c>
      <c r="G237" s="41"/>
      <c r="H237" s="41"/>
      <c r="I237" s="147"/>
      <c r="J237" s="41"/>
      <c r="K237" s="41"/>
      <c r="L237" s="45"/>
      <c r="M237" s="264"/>
      <c r="N237" s="265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897</v>
      </c>
      <c r="AU237" s="18" t="s">
        <v>84</v>
      </c>
    </row>
    <row r="238" spans="1:51" s="13" customFormat="1" ht="12">
      <c r="A238" s="13"/>
      <c r="B238" s="240"/>
      <c r="C238" s="241"/>
      <c r="D238" s="242" t="s">
        <v>174</v>
      </c>
      <c r="E238" s="243" t="s">
        <v>19</v>
      </c>
      <c r="F238" s="244" t="s">
        <v>1671</v>
      </c>
      <c r="G238" s="241"/>
      <c r="H238" s="245">
        <v>23.422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174</v>
      </c>
      <c r="AU238" s="251" t="s">
        <v>84</v>
      </c>
      <c r="AV238" s="13" t="s">
        <v>84</v>
      </c>
      <c r="AW238" s="13" t="s">
        <v>36</v>
      </c>
      <c r="AX238" s="13" t="s">
        <v>75</v>
      </c>
      <c r="AY238" s="251" t="s">
        <v>165</v>
      </c>
    </row>
    <row r="239" spans="1:51" s="13" customFormat="1" ht="12">
      <c r="A239" s="13"/>
      <c r="B239" s="240"/>
      <c r="C239" s="241"/>
      <c r="D239" s="242" t="s">
        <v>174</v>
      </c>
      <c r="E239" s="243" t="s">
        <v>19</v>
      </c>
      <c r="F239" s="244" t="s">
        <v>1672</v>
      </c>
      <c r="G239" s="241"/>
      <c r="H239" s="245">
        <v>12.232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174</v>
      </c>
      <c r="AU239" s="251" t="s">
        <v>84</v>
      </c>
      <c r="AV239" s="13" t="s">
        <v>84</v>
      </c>
      <c r="AW239" s="13" t="s">
        <v>36</v>
      </c>
      <c r="AX239" s="13" t="s">
        <v>75</v>
      </c>
      <c r="AY239" s="251" t="s">
        <v>165</v>
      </c>
    </row>
    <row r="240" spans="1:51" s="14" customFormat="1" ht="12">
      <c r="A240" s="14"/>
      <c r="B240" s="252"/>
      <c r="C240" s="253"/>
      <c r="D240" s="242" t="s">
        <v>174</v>
      </c>
      <c r="E240" s="254" t="s">
        <v>19</v>
      </c>
      <c r="F240" s="255" t="s">
        <v>178</v>
      </c>
      <c r="G240" s="253"/>
      <c r="H240" s="256">
        <v>35.654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174</v>
      </c>
      <c r="AU240" s="262" t="s">
        <v>84</v>
      </c>
      <c r="AV240" s="14" t="s">
        <v>172</v>
      </c>
      <c r="AW240" s="14" t="s">
        <v>36</v>
      </c>
      <c r="AX240" s="14" t="s">
        <v>82</v>
      </c>
      <c r="AY240" s="262" t="s">
        <v>165</v>
      </c>
    </row>
    <row r="241" spans="1:65" s="2" customFormat="1" ht="16.5" customHeight="1">
      <c r="A241" s="39"/>
      <c r="B241" s="40"/>
      <c r="C241" s="227" t="s">
        <v>298</v>
      </c>
      <c r="D241" s="227" t="s">
        <v>167</v>
      </c>
      <c r="E241" s="228" t="s">
        <v>1673</v>
      </c>
      <c r="F241" s="229" t="s">
        <v>1674</v>
      </c>
      <c r="G241" s="230" t="s">
        <v>213</v>
      </c>
      <c r="H241" s="231">
        <v>1.203</v>
      </c>
      <c r="I241" s="232"/>
      <c r="J241" s="233">
        <f>ROUND(I241*H241,2)</f>
        <v>0</v>
      </c>
      <c r="K241" s="229" t="s">
        <v>171</v>
      </c>
      <c r="L241" s="45"/>
      <c r="M241" s="234" t="s">
        <v>19</v>
      </c>
      <c r="N241" s="235" t="s">
        <v>46</v>
      </c>
      <c r="O241" s="85"/>
      <c r="P241" s="236">
        <f>O241*H241</f>
        <v>0</v>
      </c>
      <c r="Q241" s="236">
        <v>1.05871</v>
      </c>
      <c r="R241" s="236">
        <f>Q241*H241</f>
        <v>1.27362813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172</v>
      </c>
      <c r="AT241" s="238" t="s">
        <v>167</v>
      </c>
      <c r="AU241" s="238" t="s">
        <v>84</v>
      </c>
      <c r="AY241" s="18" t="s">
        <v>165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82</v>
      </c>
      <c r="BK241" s="239">
        <f>ROUND(I241*H241,2)</f>
        <v>0</v>
      </c>
      <c r="BL241" s="18" t="s">
        <v>172</v>
      </c>
      <c r="BM241" s="238" t="s">
        <v>1675</v>
      </c>
    </row>
    <row r="242" spans="1:63" s="12" customFormat="1" ht="22.8" customHeight="1">
      <c r="A242" s="12"/>
      <c r="B242" s="211"/>
      <c r="C242" s="212"/>
      <c r="D242" s="213" t="s">
        <v>74</v>
      </c>
      <c r="E242" s="225" t="s">
        <v>182</v>
      </c>
      <c r="F242" s="225" t="s">
        <v>1144</v>
      </c>
      <c r="G242" s="212"/>
      <c r="H242" s="212"/>
      <c r="I242" s="215"/>
      <c r="J242" s="226">
        <f>BK242</f>
        <v>0</v>
      </c>
      <c r="K242" s="212"/>
      <c r="L242" s="217"/>
      <c r="M242" s="218"/>
      <c r="N242" s="219"/>
      <c r="O242" s="219"/>
      <c r="P242" s="220">
        <f>SUM(P243:P271)</f>
        <v>0</v>
      </c>
      <c r="Q242" s="219"/>
      <c r="R242" s="220">
        <f>SUM(R243:R271)</f>
        <v>286.94086004999997</v>
      </c>
      <c r="S242" s="219"/>
      <c r="T242" s="221">
        <f>SUM(T243:T271)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2" t="s">
        <v>82</v>
      </c>
      <c r="AT242" s="223" t="s">
        <v>74</v>
      </c>
      <c r="AU242" s="223" t="s">
        <v>82</v>
      </c>
      <c r="AY242" s="222" t="s">
        <v>165</v>
      </c>
      <c r="BK242" s="224">
        <f>SUM(BK243:BK271)</f>
        <v>0</v>
      </c>
    </row>
    <row r="243" spans="1:65" s="2" customFormat="1" ht="16.5" customHeight="1">
      <c r="A243" s="39"/>
      <c r="B243" s="40"/>
      <c r="C243" s="227" t="s">
        <v>302</v>
      </c>
      <c r="D243" s="227" t="s">
        <v>167</v>
      </c>
      <c r="E243" s="228" t="s">
        <v>1676</v>
      </c>
      <c r="F243" s="229" t="s">
        <v>1677</v>
      </c>
      <c r="G243" s="230" t="s">
        <v>188</v>
      </c>
      <c r="H243" s="231">
        <v>21.795</v>
      </c>
      <c r="I243" s="232"/>
      <c r="J243" s="233">
        <f>ROUND(I243*H243,2)</f>
        <v>0</v>
      </c>
      <c r="K243" s="229" t="s">
        <v>171</v>
      </c>
      <c r="L243" s="45"/>
      <c r="M243" s="234" t="s">
        <v>19</v>
      </c>
      <c r="N243" s="235" t="s">
        <v>46</v>
      </c>
      <c r="O243" s="85"/>
      <c r="P243" s="236">
        <f>O243*H243</f>
        <v>0</v>
      </c>
      <c r="Q243" s="236">
        <v>0.36277</v>
      </c>
      <c r="R243" s="236">
        <f>Q243*H243</f>
        <v>7.906572150000001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172</v>
      </c>
      <c r="AT243" s="238" t="s">
        <v>167</v>
      </c>
      <c r="AU243" s="238" t="s">
        <v>84</v>
      </c>
      <c r="AY243" s="18" t="s">
        <v>165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82</v>
      </c>
      <c r="BK243" s="239">
        <f>ROUND(I243*H243,2)</f>
        <v>0</v>
      </c>
      <c r="BL243" s="18" t="s">
        <v>172</v>
      </c>
      <c r="BM243" s="238" t="s">
        <v>1678</v>
      </c>
    </row>
    <row r="244" spans="1:51" s="13" customFormat="1" ht="12">
      <c r="A244" s="13"/>
      <c r="B244" s="240"/>
      <c r="C244" s="241"/>
      <c r="D244" s="242" t="s">
        <v>174</v>
      </c>
      <c r="E244" s="243" t="s">
        <v>19</v>
      </c>
      <c r="F244" s="244" t="s">
        <v>1679</v>
      </c>
      <c r="G244" s="241"/>
      <c r="H244" s="245">
        <v>21.795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174</v>
      </c>
      <c r="AU244" s="251" t="s">
        <v>84</v>
      </c>
      <c r="AV244" s="13" t="s">
        <v>84</v>
      </c>
      <c r="AW244" s="13" t="s">
        <v>36</v>
      </c>
      <c r="AX244" s="13" t="s">
        <v>82</v>
      </c>
      <c r="AY244" s="251" t="s">
        <v>165</v>
      </c>
    </row>
    <row r="245" spans="1:65" s="2" customFormat="1" ht="16.5" customHeight="1">
      <c r="A245" s="39"/>
      <c r="B245" s="40"/>
      <c r="C245" s="227" t="s">
        <v>306</v>
      </c>
      <c r="D245" s="227" t="s">
        <v>167</v>
      </c>
      <c r="E245" s="228" t="s">
        <v>1680</v>
      </c>
      <c r="F245" s="229" t="s">
        <v>1681</v>
      </c>
      <c r="G245" s="230" t="s">
        <v>213</v>
      </c>
      <c r="H245" s="231">
        <v>33.531</v>
      </c>
      <c r="I245" s="232"/>
      <c r="J245" s="233">
        <f>ROUND(I245*H245,2)</f>
        <v>0</v>
      </c>
      <c r="K245" s="229" t="s">
        <v>171</v>
      </c>
      <c r="L245" s="45"/>
      <c r="M245" s="234" t="s">
        <v>19</v>
      </c>
      <c r="N245" s="235" t="s">
        <v>46</v>
      </c>
      <c r="O245" s="85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172</v>
      </c>
      <c r="AT245" s="238" t="s">
        <v>167</v>
      </c>
      <c r="AU245" s="238" t="s">
        <v>84</v>
      </c>
      <c r="AY245" s="18" t="s">
        <v>165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82</v>
      </c>
      <c r="BK245" s="239">
        <f>ROUND(I245*H245,2)</f>
        <v>0</v>
      </c>
      <c r="BL245" s="18" t="s">
        <v>172</v>
      </c>
      <c r="BM245" s="238" t="s">
        <v>1682</v>
      </c>
    </row>
    <row r="246" spans="1:51" s="13" customFormat="1" ht="12">
      <c r="A246" s="13"/>
      <c r="B246" s="240"/>
      <c r="C246" s="241"/>
      <c r="D246" s="242" t="s">
        <v>174</v>
      </c>
      <c r="E246" s="243" t="s">
        <v>19</v>
      </c>
      <c r="F246" s="244" t="s">
        <v>1683</v>
      </c>
      <c r="G246" s="241"/>
      <c r="H246" s="245">
        <v>33.531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174</v>
      </c>
      <c r="AU246" s="251" t="s">
        <v>84</v>
      </c>
      <c r="AV246" s="13" t="s">
        <v>84</v>
      </c>
      <c r="AW246" s="13" t="s">
        <v>36</v>
      </c>
      <c r="AX246" s="13" t="s">
        <v>82</v>
      </c>
      <c r="AY246" s="251" t="s">
        <v>165</v>
      </c>
    </row>
    <row r="247" spans="1:65" s="2" customFormat="1" ht="16.5" customHeight="1">
      <c r="A247" s="39"/>
      <c r="B247" s="40"/>
      <c r="C247" s="266" t="s">
        <v>310</v>
      </c>
      <c r="D247" s="266" t="s">
        <v>229</v>
      </c>
      <c r="E247" s="267" t="s">
        <v>1684</v>
      </c>
      <c r="F247" s="268" t="s">
        <v>1685</v>
      </c>
      <c r="G247" s="269" t="s">
        <v>213</v>
      </c>
      <c r="H247" s="270">
        <v>33.531</v>
      </c>
      <c r="I247" s="271"/>
      <c r="J247" s="272">
        <f>ROUND(I247*H247,2)</f>
        <v>0</v>
      </c>
      <c r="K247" s="268" t="s">
        <v>19</v>
      </c>
      <c r="L247" s="273"/>
      <c r="M247" s="274" t="s">
        <v>19</v>
      </c>
      <c r="N247" s="275" t="s">
        <v>46</v>
      </c>
      <c r="O247" s="85"/>
      <c r="P247" s="236">
        <f>O247*H247</f>
        <v>0</v>
      </c>
      <c r="Q247" s="236">
        <v>8.0751</v>
      </c>
      <c r="R247" s="236">
        <f>Q247*H247</f>
        <v>270.7661781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205</v>
      </c>
      <c r="AT247" s="238" t="s">
        <v>229</v>
      </c>
      <c r="AU247" s="238" t="s">
        <v>84</v>
      </c>
      <c r="AY247" s="18" t="s">
        <v>165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82</v>
      </c>
      <c r="BK247" s="239">
        <f>ROUND(I247*H247,2)</f>
        <v>0</v>
      </c>
      <c r="BL247" s="18" t="s">
        <v>172</v>
      </c>
      <c r="BM247" s="238" t="s">
        <v>1686</v>
      </c>
    </row>
    <row r="248" spans="1:47" s="2" customFormat="1" ht="12">
      <c r="A248" s="39"/>
      <c r="B248" s="40"/>
      <c r="C248" s="41"/>
      <c r="D248" s="242" t="s">
        <v>897</v>
      </c>
      <c r="E248" s="41"/>
      <c r="F248" s="263" t="s">
        <v>1687</v>
      </c>
      <c r="G248" s="41"/>
      <c r="H248" s="41"/>
      <c r="I248" s="147"/>
      <c r="J248" s="41"/>
      <c r="K248" s="41"/>
      <c r="L248" s="45"/>
      <c r="M248" s="264"/>
      <c r="N248" s="265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897</v>
      </c>
      <c r="AU248" s="18" t="s">
        <v>84</v>
      </c>
    </row>
    <row r="249" spans="1:65" s="2" customFormat="1" ht="16.5" customHeight="1">
      <c r="A249" s="39"/>
      <c r="B249" s="40"/>
      <c r="C249" s="227" t="s">
        <v>314</v>
      </c>
      <c r="D249" s="227" t="s">
        <v>167</v>
      </c>
      <c r="E249" s="228" t="s">
        <v>1688</v>
      </c>
      <c r="F249" s="229" t="s">
        <v>1689</v>
      </c>
      <c r="G249" s="230" t="s">
        <v>188</v>
      </c>
      <c r="H249" s="231">
        <v>619.165</v>
      </c>
      <c r="I249" s="232"/>
      <c r="J249" s="233">
        <f>ROUND(I249*H249,2)</f>
        <v>0</v>
      </c>
      <c r="K249" s="229" t="s">
        <v>171</v>
      </c>
      <c r="L249" s="45"/>
      <c r="M249" s="234" t="s">
        <v>19</v>
      </c>
      <c r="N249" s="235" t="s">
        <v>46</v>
      </c>
      <c r="O249" s="85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172</v>
      </c>
      <c r="AT249" s="238" t="s">
        <v>167</v>
      </c>
      <c r="AU249" s="238" t="s">
        <v>84</v>
      </c>
      <c r="AY249" s="18" t="s">
        <v>165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82</v>
      </c>
      <c r="BK249" s="239">
        <f>ROUND(I249*H249,2)</f>
        <v>0</v>
      </c>
      <c r="BL249" s="18" t="s">
        <v>172</v>
      </c>
      <c r="BM249" s="238" t="s">
        <v>1690</v>
      </c>
    </row>
    <row r="250" spans="1:51" s="13" customFormat="1" ht="12">
      <c r="A250" s="13"/>
      <c r="B250" s="240"/>
      <c r="C250" s="241"/>
      <c r="D250" s="242" t="s">
        <v>174</v>
      </c>
      <c r="E250" s="243" t="s">
        <v>19</v>
      </c>
      <c r="F250" s="244" t="s">
        <v>1691</v>
      </c>
      <c r="G250" s="241"/>
      <c r="H250" s="245">
        <v>27.9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174</v>
      </c>
      <c r="AU250" s="251" t="s">
        <v>84</v>
      </c>
      <c r="AV250" s="13" t="s">
        <v>84</v>
      </c>
      <c r="AW250" s="13" t="s">
        <v>36</v>
      </c>
      <c r="AX250" s="13" t="s">
        <v>75</v>
      </c>
      <c r="AY250" s="251" t="s">
        <v>165</v>
      </c>
    </row>
    <row r="251" spans="1:51" s="13" customFormat="1" ht="12">
      <c r="A251" s="13"/>
      <c r="B251" s="240"/>
      <c r="C251" s="241"/>
      <c r="D251" s="242" t="s">
        <v>174</v>
      </c>
      <c r="E251" s="243" t="s">
        <v>19</v>
      </c>
      <c r="F251" s="244" t="s">
        <v>1692</v>
      </c>
      <c r="G251" s="241"/>
      <c r="H251" s="245">
        <v>37.26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174</v>
      </c>
      <c r="AU251" s="251" t="s">
        <v>84</v>
      </c>
      <c r="AV251" s="13" t="s">
        <v>84</v>
      </c>
      <c r="AW251" s="13" t="s">
        <v>36</v>
      </c>
      <c r="AX251" s="13" t="s">
        <v>75</v>
      </c>
      <c r="AY251" s="251" t="s">
        <v>165</v>
      </c>
    </row>
    <row r="252" spans="1:51" s="13" customFormat="1" ht="12">
      <c r="A252" s="13"/>
      <c r="B252" s="240"/>
      <c r="C252" s="241"/>
      <c r="D252" s="242" t="s">
        <v>174</v>
      </c>
      <c r="E252" s="243" t="s">
        <v>19</v>
      </c>
      <c r="F252" s="244" t="s">
        <v>1693</v>
      </c>
      <c r="G252" s="241"/>
      <c r="H252" s="245">
        <v>23.2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174</v>
      </c>
      <c r="AU252" s="251" t="s">
        <v>84</v>
      </c>
      <c r="AV252" s="13" t="s">
        <v>84</v>
      </c>
      <c r="AW252" s="13" t="s">
        <v>36</v>
      </c>
      <c r="AX252" s="13" t="s">
        <v>75</v>
      </c>
      <c r="AY252" s="251" t="s">
        <v>165</v>
      </c>
    </row>
    <row r="253" spans="1:51" s="15" customFormat="1" ht="12">
      <c r="A253" s="15"/>
      <c r="B253" s="287"/>
      <c r="C253" s="288"/>
      <c r="D253" s="242" t="s">
        <v>174</v>
      </c>
      <c r="E253" s="289" t="s">
        <v>19</v>
      </c>
      <c r="F253" s="290" t="s">
        <v>1220</v>
      </c>
      <c r="G253" s="288"/>
      <c r="H253" s="291">
        <v>88.36</v>
      </c>
      <c r="I253" s="292"/>
      <c r="J253" s="288"/>
      <c r="K253" s="288"/>
      <c r="L253" s="293"/>
      <c r="M253" s="294"/>
      <c r="N253" s="295"/>
      <c r="O253" s="295"/>
      <c r="P253" s="295"/>
      <c r="Q253" s="295"/>
      <c r="R253" s="295"/>
      <c r="S253" s="295"/>
      <c r="T253" s="29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7" t="s">
        <v>174</v>
      </c>
      <c r="AU253" s="297" t="s">
        <v>84</v>
      </c>
      <c r="AV253" s="15" t="s">
        <v>182</v>
      </c>
      <c r="AW253" s="15" t="s">
        <v>36</v>
      </c>
      <c r="AX253" s="15" t="s">
        <v>75</v>
      </c>
      <c r="AY253" s="297" t="s">
        <v>165</v>
      </c>
    </row>
    <row r="254" spans="1:51" s="13" customFormat="1" ht="12">
      <c r="A254" s="13"/>
      <c r="B254" s="240"/>
      <c r="C254" s="241"/>
      <c r="D254" s="242" t="s">
        <v>174</v>
      </c>
      <c r="E254" s="243" t="s">
        <v>19</v>
      </c>
      <c r="F254" s="244" t="s">
        <v>1694</v>
      </c>
      <c r="G254" s="241"/>
      <c r="H254" s="245">
        <v>14.81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174</v>
      </c>
      <c r="AU254" s="251" t="s">
        <v>84</v>
      </c>
      <c r="AV254" s="13" t="s">
        <v>84</v>
      </c>
      <c r="AW254" s="13" t="s">
        <v>36</v>
      </c>
      <c r="AX254" s="13" t="s">
        <v>75</v>
      </c>
      <c r="AY254" s="251" t="s">
        <v>165</v>
      </c>
    </row>
    <row r="255" spans="1:51" s="13" customFormat="1" ht="12">
      <c r="A255" s="13"/>
      <c r="B255" s="240"/>
      <c r="C255" s="241"/>
      <c r="D255" s="242" t="s">
        <v>174</v>
      </c>
      <c r="E255" s="243" t="s">
        <v>19</v>
      </c>
      <c r="F255" s="244" t="s">
        <v>1695</v>
      </c>
      <c r="G255" s="241"/>
      <c r="H255" s="245">
        <v>111.92</v>
      </c>
      <c r="I255" s="246"/>
      <c r="J255" s="241"/>
      <c r="K255" s="241"/>
      <c r="L255" s="247"/>
      <c r="M255" s="248"/>
      <c r="N255" s="249"/>
      <c r="O255" s="249"/>
      <c r="P255" s="249"/>
      <c r="Q255" s="249"/>
      <c r="R255" s="249"/>
      <c r="S255" s="249"/>
      <c r="T255" s="25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1" t="s">
        <v>174</v>
      </c>
      <c r="AU255" s="251" t="s">
        <v>84</v>
      </c>
      <c r="AV255" s="13" t="s">
        <v>84</v>
      </c>
      <c r="AW255" s="13" t="s">
        <v>36</v>
      </c>
      <c r="AX255" s="13" t="s">
        <v>75</v>
      </c>
      <c r="AY255" s="251" t="s">
        <v>165</v>
      </c>
    </row>
    <row r="256" spans="1:51" s="15" customFormat="1" ht="12">
      <c r="A256" s="15"/>
      <c r="B256" s="287"/>
      <c r="C256" s="288"/>
      <c r="D256" s="242" t="s">
        <v>174</v>
      </c>
      <c r="E256" s="289" t="s">
        <v>19</v>
      </c>
      <c r="F256" s="290" t="s">
        <v>1220</v>
      </c>
      <c r="G256" s="288"/>
      <c r="H256" s="291">
        <v>126.73</v>
      </c>
      <c r="I256" s="292"/>
      <c r="J256" s="288"/>
      <c r="K256" s="288"/>
      <c r="L256" s="293"/>
      <c r="M256" s="294"/>
      <c r="N256" s="295"/>
      <c r="O256" s="295"/>
      <c r="P256" s="295"/>
      <c r="Q256" s="295"/>
      <c r="R256" s="295"/>
      <c r="S256" s="295"/>
      <c r="T256" s="29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7" t="s">
        <v>174</v>
      </c>
      <c r="AU256" s="297" t="s">
        <v>84</v>
      </c>
      <c r="AV256" s="15" t="s">
        <v>182</v>
      </c>
      <c r="AW256" s="15" t="s">
        <v>36</v>
      </c>
      <c r="AX256" s="15" t="s">
        <v>75</v>
      </c>
      <c r="AY256" s="297" t="s">
        <v>165</v>
      </c>
    </row>
    <row r="257" spans="1:51" s="13" customFormat="1" ht="12">
      <c r="A257" s="13"/>
      <c r="B257" s="240"/>
      <c r="C257" s="241"/>
      <c r="D257" s="242" t="s">
        <v>174</v>
      </c>
      <c r="E257" s="243" t="s">
        <v>19</v>
      </c>
      <c r="F257" s="244" t="s">
        <v>1696</v>
      </c>
      <c r="G257" s="241"/>
      <c r="H257" s="245">
        <v>61.992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174</v>
      </c>
      <c r="AU257" s="251" t="s">
        <v>84</v>
      </c>
      <c r="AV257" s="13" t="s">
        <v>84</v>
      </c>
      <c r="AW257" s="13" t="s">
        <v>36</v>
      </c>
      <c r="AX257" s="13" t="s">
        <v>75</v>
      </c>
      <c r="AY257" s="251" t="s">
        <v>165</v>
      </c>
    </row>
    <row r="258" spans="1:51" s="13" customFormat="1" ht="12">
      <c r="A258" s="13"/>
      <c r="B258" s="240"/>
      <c r="C258" s="241"/>
      <c r="D258" s="242" t="s">
        <v>174</v>
      </c>
      <c r="E258" s="243" t="s">
        <v>19</v>
      </c>
      <c r="F258" s="244" t="s">
        <v>1697</v>
      </c>
      <c r="G258" s="241"/>
      <c r="H258" s="245">
        <v>84.2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174</v>
      </c>
      <c r="AU258" s="251" t="s">
        <v>84</v>
      </c>
      <c r="AV258" s="13" t="s">
        <v>84</v>
      </c>
      <c r="AW258" s="13" t="s">
        <v>36</v>
      </c>
      <c r="AX258" s="13" t="s">
        <v>75</v>
      </c>
      <c r="AY258" s="251" t="s">
        <v>165</v>
      </c>
    </row>
    <row r="259" spans="1:51" s="15" customFormat="1" ht="12">
      <c r="A259" s="15"/>
      <c r="B259" s="287"/>
      <c r="C259" s="288"/>
      <c r="D259" s="242" t="s">
        <v>174</v>
      </c>
      <c r="E259" s="289" t="s">
        <v>19</v>
      </c>
      <c r="F259" s="290" t="s">
        <v>1220</v>
      </c>
      <c r="G259" s="288"/>
      <c r="H259" s="291">
        <v>146.192</v>
      </c>
      <c r="I259" s="292"/>
      <c r="J259" s="288"/>
      <c r="K259" s="288"/>
      <c r="L259" s="293"/>
      <c r="M259" s="294"/>
      <c r="N259" s="295"/>
      <c r="O259" s="295"/>
      <c r="P259" s="295"/>
      <c r="Q259" s="295"/>
      <c r="R259" s="295"/>
      <c r="S259" s="295"/>
      <c r="T259" s="29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7" t="s">
        <v>174</v>
      </c>
      <c r="AU259" s="297" t="s">
        <v>84</v>
      </c>
      <c r="AV259" s="15" t="s">
        <v>182</v>
      </c>
      <c r="AW259" s="15" t="s">
        <v>36</v>
      </c>
      <c r="AX259" s="15" t="s">
        <v>75</v>
      </c>
      <c r="AY259" s="297" t="s">
        <v>165</v>
      </c>
    </row>
    <row r="260" spans="1:51" s="13" customFormat="1" ht="12">
      <c r="A260" s="13"/>
      <c r="B260" s="240"/>
      <c r="C260" s="241"/>
      <c r="D260" s="242" t="s">
        <v>174</v>
      </c>
      <c r="E260" s="243" t="s">
        <v>19</v>
      </c>
      <c r="F260" s="244" t="s">
        <v>1698</v>
      </c>
      <c r="G260" s="241"/>
      <c r="H260" s="245">
        <v>205.26</v>
      </c>
      <c r="I260" s="246"/>
      <c r="J260" s="241"/>
      <c r="K260" s="241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174</v>
      </c>
      <c r="AU260" s="251" t="s">
        <v>84</v>
      </c>
      <c r="AV260" s="13" t="s">
        <v>84</v>
      </c>
      <c r="AW260" s="13" t="s">
        <v>36</v>
      </c>
      <c r="AX260" s="13" t="s">
        <v>75</v>
      </c>
      <c r="AY260" s="251" t="s">
        <v>165</v>
      </c>
    </row>
    <row r="261" spans="1:51" s="15" customFormat="1" ht="12">
      <c r="A261" s="15"/>
      <c r="B261" s="287"/>
      <c r="C261" s="288"/>
      <c r="D261" s="242" t="s">
        <v>174</v>
      </c>
      <c r="E261" s="289" t="s">
        <v>19</v>
      </c>
      <c r="F261" s="290" t="s">
        <v>1220</v>
      </c>
      <c r="G261" s="288"/>
      <c r="H261" s="291">
        <v>205.26</v>
      </c>
      <c r="I261" s="292"/>
      <c r="J261" s="288"/>
      <c r="K261" s="288"/>
      <c r="L261" s="293"/>
      <c r="M261" s="294"/>
      <c r="N261" s="295"/>
      <c r="O261" s="295"/>
      <c r="P261" s="295"/>
      <c r="Q261" s="295"/>
      <c r="R261" s="295"/>
      <c r="S261" s="295"/>
      <c r="T261" s="29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7" t="s">
        <v>174</v>
      </c>
      <c r="AU261" s="297" t="s">
        <v>84</v>
      </c>
      <c r="AV261" s="15" t="s">
        <v>182</v>
      </c>
      <c r="AW261" s="15" t="s">
        <v>36</v>
      </c>
      <c r="AX261" s="15" t="s">
        <v>75</v>
      </c>
      <c r="AY261" s="297" t="s">
        <v>165</v>
      </c>
    </row>
    <row r="262" spans="1:51" s="13" customFormat="1" ht="12">
      <c r="A262" s="13"/>
      <c r="B262" s="240"/>
      <c r="C262" s="241"/>
      <c r="D262" s="242" t="s">
        <v>174</v>
      </c>
      <c r="E262" s="243" t="s">
        <v>19</v>
      </c>
      <c r="F262" s="244" t="s">
        <v>1699</v>
      </c>
      <c r="G262" s="241"/>
      <c r="H262" s="245">
        <v>52.623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174</v>
      </c>
      <c r="AU262" s="251" t="s">
        <v>84</v>
      </c>
      <c r="AV262" s="13" t="s">
        <v>84</v>
      </c>
      <c r="AW262" s="13" t="s">
        <v>36</v>
      </c>
      <c r="AX262" s="13" t="s">
        <v>75</v>
      </c>
      <c r="AY262" s="251" t="s">
        <v>165</v>
      </c>
    </row>
    <row r="263" spans="1:51" s="14" customFormat="1" ht="12">
      <c r="A263" s="14"/>
      <c r="B263" s="252"/>
      <c r="C263" s="253"/>
      <c r="D263" s="242" t="s">
        <v>174</v>
      </c>
      <c r="E263" s="254" t="s">
        <v>19</v>
      </c>
      <c r="F263" s="255" t="s">
        <v>178</v>
      </c>
      <c r="G263" s="253"/>
      <c r="H263" s="256">
        <v>619.165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174</v>
      </c>
      <c r="AU263" s="262" t="s">
        <v>84</v>
      </c>
      <c r="AV263" s="14" t="s">
        <v>172</v>
      </c>
      <c r="AW263" s="14" t="s">
        <v>36</v>
      </c>
      <c r="AX263" s="14" t="s">
        <v>82</v>
      </c>
      <c r="AY263" s="262" t="s">
        <v>165</v>
      </c>
    </row>
    <row r="264" spans="1:65" s="2" customFormat="1" ht="21.75" customHeight="1">
      <c r="A264" s="39"/>
      <c r="B264" s="40"/>
      <c r="C264" s="266" t="s">
        <v>318</v>
      </c>
      <c r="D264" s="266" t="s">
        <v>229</v>
      </c>
      <c r="E264" s="267" t="s">
        <v>1700</v>
      </c>
      <c r="F264" s="268" t="s">
        <v>1701</v>
      </c>
      <c r="G264" s="269" t="s">
        <v>188</v>
      </c>
      <c r="H264" s="270">
        <v>551.014</v>
      </c>
      <c r="I264" s="271"/>
      <c r="J264" s="272">
        <f>ROUND(I264*H264,2)</f>
        <v>0</v>
      </c>
      <c r="K264" s="268" t="s">
        <v>171</v>
      </c>
      <c r="L264" s="273"/>
      <c r="M264" s="274" t="s">
        <v>19</v>
      </c>
      <c r="N264" s="275" t="s">
        <v>46</v>
      </c>
      <c r="O264" s="85"/>
      <c r="P264" s="236">
        <f>O264*H264</f>
        <v>0</v>
      </c>
      <c r="Q264" s="236">
        <v>0.0117</v>
      </c>
      <c r="R264" s="236">
        <f>Q264*H264</f>
        <v>6.4468638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205</v>
      </c>
      <c r="AT264" s="238" t="s">
        <v>229</v>
      </c>
      <c r="AU264" s="238" t="s">
        <v>84</v>
      </c>
      <c r="AY264" s="18" t="s">
        <v>165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82</v>
      </c>
      <c r="BK264" s="239">
        <f>ROUND(I264*H264,2)</f>
        <v>0</v>
      </c>
      <c r="BL264" s="18" t="s">
        <v>172</v>
      </c>
      <c r="BM264" s="238" t="s">
        <v>1702</v>
      </c>
    </row>
    <row r="265" spans="1:47" s="2" customFormat="1" ht="12">
      <c r="A265" s="39"/>
      <c r="B265" s="40"/>
      <c r="C265" s="41"/>
      <c r="D265" s="242" t="s">
        <v>897</v>
      </c>
      <c r="E265" s="41"/>
      <c r="F265" s="263" t="s">
        <v>1703</v>
      </c>
      <c r="G265" s="41"/>
      <c r="H265" s="41"/>
      <c r="I265" s="147"/>
      <c r="J265" s="41"/>
      <c r="K265" s="41"/>
      <c r="L265" s="45"/>
      <c r="M265" s="264"/>
      <c r="N265" s="26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897</v>
      </c>
      <c r="AU265" s="18" t="s">
        <v>84</v>
      </c>
    </row>
    <row r="266" spans="1:51" s="13" customFormat="1" ht="12">
      <c r="A266" s="13"/>
      <c r="B266" s="240"/>
      <c r="C266" s="241"/>
      <c r="D266" s="242" t="s">
        <v>174</v>
      </c>
      <c r="E266" s="243" t="s">
        <v>19</v>
      </c>
      <c r="F266" s="244" t="s">
        <v>1704</v>
      </c>
      <c r="G266" s="241"/>
      <c r="H266" s="245">
        <v>637.74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174</v>
      </c>
      <c r="AU266" s="251" t="s">
        <v>84</v>
      </c>
      <c r="AV266" s="13" t="s">
        <v>84</v>
      </c>
      <c r="AW266" s="13" t="s">
        <v>36</v>
      </c>
      <c r="AX266" s="13" t="s">
        <v>75</v>
      </c>
      <c r="AY266" s="251" t="s">
        <v>165</v>
      </c>
    </row>
    <row r="267" spans="1:51" s="13" customFormat="1" ht="12">
      <c r="A267" s="13"/>
      <c r="B267" s="240"/>
      <c r="C267" s="241"/>
      <c r="D267" s="242" t="s">
        <v>174</v>
      </c>
      <c r="E267" s="243" t="s">
        <v>19</v>
      </c>
      <c r="F267" s="244" t="s">
        <v>1705</v>
      </c>
      <c r="G267" s="241"/>
      <c r="H267" s="245">
        <v>-86.726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1" t="s">
        <v>174</v>
      </c>
      <c r="AU267" s="251" t="s">
        <v>84</v>
      </c>
      <c r="AV267" s="13" t="s">
        <v>84</v>
      </c>
      <c r="AW267" s="13" t="s">
        <v>36</v>
      </c>
      <c r="AX267" s="13" t="s">
        <v>75</v>
      </c>
      <c r="AY267" s="251" t="s">
        <v>165</v>
      </c>
    </row>
    <row r="268" spans="1:51" s="14" customFormat="1" ht="12">
      <c r="A268" s="14"/>
      <c r="B268" s="252"/>
      <c r="C268" s="253"/>
      <c r="D268" s="242" t="s">
        <v>174</v>
      </c>
      <c r="E268" s="254" t="s">
        <v>19</v>
      </c>
      <c r="F268" s="255" t="s">
        <v>178</v>
      </c>
      <c r="G268" s="253"/>
      <c r="H268" s="256">
        <v>551.014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2" t="s">
        <v>174</v>
      </c>
      <c r="AU268" s="262" t="s">
        <v>84</v>
      </c>
      <c r="AV268" s="14" t="s">
        <v>172</v>
      </c>
      <c r="AW268" s="14" t="s">
        <v>36</v>
      </c>
      <c r="AX268" s="14" t="s">
        <v>82</v>
      </c>
      <c r="AY268" s="262" t="s">
        <v>165</v>
      </c>
    </row>
    <row r="269" spans="1:65" s="2" customFormat="1" ht="21.75" customHeight="1">
      <c r="A269" s="39"/>
      <c r="B269" s="40"/>
      <c r="C269" s="266" t="s">
        <v>322</v>
      </c>
      <c r="D269" s="266" t="s">
        <v>229</v>
      </c>
      <c r="E269" s="267" t="s">
        <v>1706</v>
      </c>
      <c r="F269" s="268" t="s">
        <v>1707</v>
      </c>
      <c r="G269" s="269" t="s">
        <v>188</v>
      </c>
      <c r="H269" s="270">
        <v>86.726</v>
      </c>
      <c r="I269" s="271"/>
      <c r="J269" s="272">
        <f>ROUND(I269*H269,2)</f>
        <v>0</v>
      </c>
      <c r="K269" s="268" t="s">
        <v>171</v>
      </c>
      <c r="L269" s="273"/>
      <c r="M269" s="274" t="s">
        <v>19</v>
      </c>
      <c r="N269" s="275" t="s">
        <v>46</v>
      </c>
      <c r="O269" s="85"/>
      <c r="P269" s="236">
        <f>O269*H269</f>
        <v>0</v>
      </c>
      <c r="Q269" s="236">
        <v>0.021</v>
      </c>
      <c r="R269" s="236">
        <f>Q269*H269</f>
        <v>1.8212460000000001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205</v>
      </c>
      <c r="AT269" s="238" t="s">
        <v>229</v>
      </c>
      <c r="AU269" s="238" t="s">
        <v>84</v>
      </c>
      <c r="AY269" s="18" t="s">
        <v>165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82</v>
      </c>
      <c r="BK269" s="239">
        <f>ROUND(I269*H269,2)</f>
        <v>0</v>
      </c>
      <c r="BL269" s="18" t="s">
        <v>172</v>
      </c>
      <c r="BM269" s="238" t="s">
        <v>1708</v>
      </c>
    </row>
    <row r="270" spans="1:47" s="2" customFormat="1" ht="12">
      <c r="A270" s="39"/>
      <c r="B270" s="40"/>
      <c r="C270" s="41"/>
      <c r="D270" s="242" t="s">
        <v>897</v>
      </c>
      <c r="E270" s="41"/>
      <c r="F270" s="263" t="s">
        <v>1709</v>
      </c>
      <c r="G270" s="41"/>
      <c r="H270" s="41"/>
      <c r="I270" s="147"/>
      <c r="J270" s="41"/>
      <c r="K270" s="41"/>
      <c r="L270" s="45"/>
      <c r="M270" s="264"/>
      <c r="N270" s="265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897</v>
      </c>
      <c r="AU270" s="18" t="s">
        <v>84</v>
      </c>
    </row>
    <row r="271" spans="1:51" s="13" customFormat="1" ht="12">
      <c r="A271" s="13"/>
      <c r="B271" s="240"/>
      <c r="C271" s="241"/>
      <c r="D271" s="242" t="s">
        <v>174</v>
      </c>
      <c r="E271" s="243" t="s">
        <v>19</v>
      </c>
      <c r="F271" s="244" t="s">
        <v>1710</v>
      </c>
      <c r="G271" s="241"/>
      <c r="H271" s="245">
        <v>86.726</v>
      </c>
      <c r="I271" s="246"/>
      <c r="J271" s="241"/>
      <c r="K271" s="241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174</v>
      </c>
      <c r="AU271" s="251" t="s">
        <v>84</v>
      </c>
      <c r="AV271" s="13" t="s">
        <v>84</v>
      </c>
      <c r="AW271" s="13" t="s">
        <v>36</v>
      </c>
      <c r="AX271" s="13" t="s">
        <v>82</v>
      </c>
      <c r="AY271" s="251" t="s">
        <v>165</v>
      </c>
    </row>
    <row r="272" spans="1:63" s="12" customFormat="1" ht="22.8" customHeight="1">
      <c r="A272" s="12"/>
      <c r="B272" s="211"/>
      <c r="C272" s="212"/>
      <c r="D272" s="213" t="s">
        <v>74</v>
      </c>
      <c r="E272" s="225" t="s">
        <v>172</v>
      </c>
      <c r="F272" s="225" t="s">
        <v>1711</v>
      </c>
      <c r="G272" s="212"/>
      <c r="H272" s="212"/>
      <c r="I272" s="215"/>
      <c r="J272" s="226">
        <f>BK272</f>
        <v>0</v>
      </c>
      <c r="K272" s="212"/>
      <c r="L272" s="217"/>
      <c r="M272" s="218"/>
      <c r="N272" s="219"/>
      <c r="O272" s="219"/>
      <c r="P272" s="220">
        <f>SUM(P273:P283)</f>
        <v>0</v>
      </c>
      <c r="Q272" s="219"/>
      <c r="R272" s="220">
        <f>SUM(R273:R283)</f>
        <v>9.3752312</v>
      </c>
      <c r="S272" s="219"/>
      <c r="T272" s="221">
        <f>SUM(T273:T283)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2" t="s">
        <v>82</v>
      </c>
      <c r="AT272" s="223" t="s">
        <v>74</v>
      </c>
      <c r="AU272" s="223" t="s">
        <v>82</v>
      </c>
      <c r="AY272" s="222" t="s">
        <v>165</v>
      </c>
      <c r="BK272" s="224">
        <f>SUM(BK273:BK283)</f>
        <v>0</v>
      </c>
    </row>
    <row r="273" spans="1:65" s="2" customFormat="1" ht="16.5" customHeight="1">
      <c r="A273" s="39"/>
      <c r="B273" s="40"/>
      <c r="C273" s="227" t="s">
        <v>326</v>
      </c>
      <c r="D273" s="227" t="s">
        <v>167</v>
      </c>
      <c r="E273" s="228" t="s">
        <v>1712</v>
      </c>
      <c r="F273" s="229" t="s">
        <v>1713</v>
      </c>
      <c r="G273" s="230" t="s">
        <v>213</v>
      </c>
      <c r="H273" s="231">
        <v>3.214</v>
      </c>
      <c r="I273" s="232"/>
      <c r="J273" s="233">
        <f>ROUND(I273*H273,2)</f>
        <v>0</v>
      </c>
      <c r="K273" s="229" t="s">
        <v>171</v>
      </c>
      <c r="L273" s="45"/>
      <c r="M273" s="234" t="s">
        <v>19</v>
      </c>
      <c r="N273" s="235" t="s">
        <v>46</v>
      </c>
      <c r="O273" s="85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172</v>
      </c>
      <c r="AT273" s="238" t="s">
        <v>167</v>
      </c>
      <c r="AU273" s="238" t="s">
        <v>84</v>
      </c>
      <c r="AY273" s="18" t="s">
        <v>165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82</v>
      </c>
      <c r="BK273" s="239">
        <f>ROUND(I273*H273,2)</f>
        <v>0</v>
      </c>
      <c r="BL273" s="18" t="s">
        <v>172</v>
      </c>
      <c r="BM273" s="238" t="s">
        <v>1714</v>
      </c>
    </row>
    <row r="274" spans="1:51" s="13" customFormat="1" ht="12">
      <c r="A274" s="13"/>
      <c r="B274" s="240"/>
      <c r="C274" s="241"/>
      <c r="D274" s="242" t="s">
        <v>174</v>
      </c>
      <c r="E274" s="243" t="s">
        <v>19</v>
      </c>
      <c r="F274" s="244" t="s">
        <v>1715</v>
      </c>
      <c r="G274" s="241"/>
      <c r="H274" s="245">
        <v>3.214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174</v>
      </c>
      <c r="AU274" s="251" t="s">
        <v>84</v>
      </c>
      <c r="AV274" s="13" t="s">
        <v>84</v>
      </c>
      <c r="AW274" s="13" t="s">
        <v>36</v>
      </c>
      <c r="AX274" s="13" t="s">
        <v>82</v>
      </c>
      <c r="AY274" s="251" t="s">
        <v>165</v>
      </c>
    </row>
    <row r="275" spans="1:65" s="2" customFormat="1" ht="16.5" customHeight="1">
      <c r="A275" s="39"/>
      <c r="B275" s="40"/>
      <c r="C275" s="266" t="s">
        <v>330</v>
      </c>
      <c r="D275" s="266" t="s">
        <v>229</v>
      </c>
      <c r="E275" s="267" t="s">
        <v>1716</v>
      </c>
      <c r="F275" s="268" t="s">
        <v>1717</v>
      </c>
      <c r="G275" s="269" t="s">
        <v>929</v>
      </c>
      <c r="H275" s="270">
        <v>1</v>
      </c>
      <c r="I275" s="271"/>
      <c r="J275" s="272">
        <f>ROUND(I275*H275,2)</f>
        <v>0</v>
      </c>
      <c r="K275" s="268" t="s">
        <v>19</v>
      </c>
      <c r="L275" s="273"/>
      <c r="M275" s="274" t="s">
        <v>19</v>
      </c>
      <c r="N275" s="275" t="s">
        <v>46</v>
      </c>
      <c r="O275" s="85"/>
      <c r="P275" s="236">
        <f>O275*H275</f>
        <v>0</v>
      </c>
      <c r="Q275" s="236">
        <v>3.2142</v>
      </c>
      <c r="R275" s="236">
        <f>Q275*H275</f>
        <v>3.2142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205</v>
      </c>
      <c r="AT275" s="238" t="s">
        <v>229</v>
      </c>
      <c r="AU275" s="238" t="s">
        <v>84</v>
      </c>
      <c r="AY275" s="18" t="s">
        <v>165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82</v>
      </c>
      <c r="BK275" s="239">
        <f>ROUND(I275*H275,2)</f>
        <v>0</v>
      </c>
      <c r="BL275" s="18" t="s">
        <v>172</v>
      </c>
      <c r="BM275" s="238" t="s">
        <v>1718</v>
      </c>
    </row>
    <row r="276" spans="1:65" s="2" customFormat="1" ht="16.5" customHeight="1">
      <c r="A276" s="39"/>
      <c r="B276" s="40"/>
      <c r="C276" s="227" t="s">
        <v>334</v>
      </c>
      <c r="D276" s="227" t="s">
        <v>167</v>
      </c>
      <c r="E276" s="228" t="s">
        <v>1719</v>
      </c>
      <c r="F276" s="229" t="s">
        <v>1720</v>
      </c>
      <c r="G276" s="230" t="s">
        <v>188</v>
      </c>
      <c r="H276" s="231">
        <v>529.344</v>
      </c>
      <c r="I276" s="232"/>
      <c r="J276" s="233">
        <f>ROUND(I276*H276,2)</f>
        <v>0</v>
      </c>
      <c r="K276" s="229" t="s">
        <v>171</v>
      </c>
      <c r="L276" s="45"/>
      <c r="M276" s="234" t="s">
        <v>19</v>
      </c>
      <c r="N276" s="235" t="s">
        <v>46</v>
      </c>
      <c r="O276" s="85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8" t="s">
        <v>172</v>
      </c>
      <c r="AT276" s="238" t="s">
        <v>167</v>
      </c>
      <c r="AU276" s="238" t="s">
        <v>84</v>
      </c>
      <c r="AY276" s="18" t="s">
        <v>165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8" t="s">
        <v>82</v>
      </c>
      <c r="BK276" s="239">
        <f>ROUND(I276*H276,2)</f>
        <v>0</v>
      </c>
      <c r="BL276" s="18" t="s">
        <v>172</v>
      </c>
      <c r="BM276" s="238" t="s">
        <v>1721</v>
      </c>
    </row>
    <row r="277" spans="1:51" s="13" customFormat="1" ht="12">
      <c r="A277" s="13"/>
      <c r="B277" s="240"/>
      <c r="C277" s="241"/>
      <c r="D277" s="242" t="s">
        <v>174</v>
      </c>
      <c r="E277" s="243" t="s">
        <v>19</v>
      </c>
      <c r="F277" s="244" t="s">
        <v>1722</v>
      </c>
      <c r="G277" s="241"/>
      <c r="H277" s="245">
        <v>97.927</v>
      </c>
      <c r="I277" s="246"/>
      <c r="J277" s="241"/>
      <c r="K277" s="241"/>
      <c r="L277" s="247"/>
      <c r="M277" s="248"/>
      <c r="N277" s="249"/>
      <c r="O277" s="249"/>
      <c r="P277" s="249"/>
      <c r="Q277" s="249"/>
      <c r="R277" s="249"/>
      <c r="S277" s="249"/>
      <c r="T277" s="25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1" t="s">
        <v>174</v>
      </c>
      <c r="AU277" s="251" t="s">
        <v>84</v>
      </c>
      <c r="AV277" s="13" t="s">
        <v>84</v>
      </c>
      <c r="AW277" s="13" t="s">
        <v>36</v>
      </c>
      <c r="AX277" s="13" t="s">
        <v>75</v>
      </c>
      <c r="AY277" s="251" t="s">
        <v>165</v>
      </c>
    </row>
    <row r="278" spans="1:51" s="13" customFormat="1" ht="12">
      <c r="A278" s="13"/>
      <c r="B278" s="240"/>
      <c r="C278" s="241"/>
      <c r="D278" s="242" t="s">
        <v>174</v>
      </c>
      <c r="E278" s="243" t="s">
        <v>19</v>
      </c>
      <c r="F278" s="244" t="s">
        <v>1723</v>
      </c>
      <c r="G278" s="241"/>
      <c r="H278" s="245">
        <v>306.217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1" t="s">
        <v>174</v>
      </c>
      <c r="AU278" s="251" t="s">
        <v>84</v>
      </c>
      <c r="AV278" s="13" t="s">
        <v>84</v>
      </c>
      <c r="AW278" s="13" t="s">
        <v>36</v>
      </c>
      <c r="AX278" s="13" t="s">
        <v>75</v>
      </c>
      <c r="AY278" s="251" t="s">
        <v>165</v>
      </c>
    </row>
    <row r="279" spans="1:51" s="13" customFormat="1" ht="12">
      <c r="A279" s="13"/>
      <c r="B279" s="240"/>
      <c r="C279" s="241"/>
      <c r="D279" s="242" t="s">
        <v>174</v>
      </c>
      <c r="E279" s="243" t="s">
        <v>19</v>
      </c>
      <c r="F279" s="244" t="s">
        <v>1724</v>
      </c>
      <c r="G279" s="241"/>
      <c r="H279" s="245">
        <v>125.2</v>
      </c>
      <c r="I279" s="246"/>
      <c r="J279" s="241"/>
      <c r="K279" s="241"/>
      <c r="L279" s="247"/>
      <c r="M279" s="248"/>
      <c r="N279" s="249"/>
      <c r="O279" s="249"/>
      <c r="P279" s="249"/>
      <c r="Q279" s="249"/>
      <c r="R279" s="249"/>
      <c r="S279" s="249"/>
      <c r="T279" s="25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1" t="s">
        <v>174</v>
      </c>
      <c r="AU279" s="251" t="s">
        <v>84</v>
      </c>
      <c r="AV279" s="13" t="s">
        <v>84</v>
      </c>
      <c r="AW279" s="13" t="s">
        <v>36</v>
      </c>
      <c r="AX279" s="13" t="s">
        <v>75</v>
      </c>
      <c r="AY279" s="251" t="s">
        <v>165</v>
      </c>
    </row>
    <row r="280" spans="1:51" s="14" customFormat="1" ht="12">
      <c r="A280" s="14"/>
      <c r="B280" s="252"/>
      <c r="C280" s="253"/>
      <c r="D280" s="242" t="s">
        <v>174</v>
      </c>
      <c r="E280" s="254" t="s">
        <v>19</v>
      </c>
      <c r="F280" s="255" t="s">
        <v>178</v>
      </c>
      <c r="G280" s="253"/>
      <c r="H280" s="256">
        <v>529.344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2" t="s">
        <v>174</v>
      </c>
      <c r="AU280" s="262" t="s">
        <v>84</v>
      </c>
      <c r="AV280" s="14" t="s">
        <v>172</v>
      </c>
      <c r="AW280" s="14" t="s">
        <v>36</v>
      </c>
      <c r="AX280" s="14" t="s">
        <v>82</v>
      </c>
      <c r="AY280" s="262" t="s">
        <v>165</v>
      </c>
    </row>
    <row r="281" spans="1:65" s="2" customFormat="1" ht="21.75" customHeight="1">
      <c r="A281" s="39"/>
      <c r="B281" s="40"/>
      <c r="C281" s="266" t="s">
        <v>338</v>
      </c>
      <c r="D281" s="266" t="s">
        <v>229</v>
      </c>
      <c r="E281" s="267" t="s">
        <v>1725</v>
      </c>
      <c r="F281" s="268" t="s">
        <v>1726</v>
      </c>
      <c r="G281" s="269" t="s">
        <v>188</v>
      </c>
      <c r="H281" s="270">
        <v>545.224</v>
      </c>
      <c r="I281" s="271"/>
      <c r="J281" s="272">
        <f>ROUND(I281*H281,2)</f>
        <v>0</v>
      </c>
      <c r="K281" s="268" t="s">
        <v>171</v>
      </c>
      <c r="L281" s="273"/>
      <c r="M281" s="274" t="s">
        <v>19</v>
      </c>
      <c r="N281" s="275" t="s">
        <v>46</v>
      </c>
      <c r="O281" s="85"/>
      <c r="P281" s="236">
        <f>O281*H281</f>
        <v>0</v>
      </c>
      <c r="Q281" s="236">
        <v>0.0113</v>
      </c>
      <c r="R281" s="236">
        <f>Q281*H281</f>
        <v>6.1610312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205</v>
      </c>
      <c r="AT281" s="238" t="s">
        <v>229</v>
      </c>
      <c r="AU281" s="238" t="s">
        <v>84</v>
      </c>
      <c r="AY281" s="18" t="s">
        <v>165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82</v>
      </c>
      <c r="BK281" s="239">
        <f>ROUND(I281*H281,2)</f>
        <v>0</v>
      </c>
      <c r="BL281" s="18" t="s">
        <v>172</v>
      </c>
      <c r="BM281" s="238" t="s">
        <v>1727</v>
      </c>
    </row>
    <row r="282" spans="1:47" s="2" customFormat="1" ht="12">
      <c r="A282" s="39"/>
      <c r="B282" s="40"/>
      <c r="C282" s="41"/>
      <c r="D282" s="242" t="s">
        <v>897</v>
      </c>
      <c r="E282" s="41"/>
      <c r="F282" s="263" t="s">
        <v>1728</v>
      </c>
      <c r="G282" s="41"/>
      <c r="H282" s="41"/>
      <c r="I282" s="147"/>
      <c r="J282" s="41"/>
      <c r="K282" s="41"/>
      <c r="L282" s="45"/>
      <c r="M282" s="264"/>
      <c r="N282" s="265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897</v>
      </c>
      <c r="AU282" s="18" t="s">
        <v>84</v>
      </c>
    </row>
    <row r="283" spans="1:51" s="13" customFormat="1" ht="12">
      <c r="A283" s="13"/>
      <c r="B283" s="240"/>
      <c r="C283" s="241"/>
      <c r="D283" s="242" t="s">
        <v>174</v>
      </c>
      <c r="E283" s="243" t="s">
        <v>19</v>
      </c>
      <c r="F283" s="244" t="s">
        <v>1729</v>
      </c>
      <c r="G283" s="241"/>
      <c r="H283" s="245">
        <v>545.224</v>
      </c>
      <c r="I283" s="246"/>
      <c r="J283" s="241"/>
      <c r="K283" s="241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174</v>
      </c>
      <c r="AU283" s="251" t="s">
        <v>84</v>
      </c>
      <c r="AV283" s="13" t="s">
        <v>84</v>
      </c>
      <c r="AW283" s="13" t="s">
        <v>36</v>
      </c>
      <c r="AX283" s="13" t="s">
        <v>82</v>
      </c>
      <c r="AY283" s="251" t="s">
        <v>165</v>
      </c>
    </row>
    <row r="284" spans="1:63" s="12" customFormat="1" ht="22.8" customHeight="1">
      <c r="A284" s="12"/>
      <c r="B284" s="211"/>
      <c r="C284" s="212"/>
      <c r="D284" s="213" t="s">
        <v>74</v>
      </c>
      <c r="E284" s="225" t="s">
        <v>194</v>
      </c>
      <c r="F284" s="225" t="s">
        <v>1730</v>
      </c>
      <c r="G284" s="212"/>
      <c r="H284" s="212"/>
      <c r="I284" s="215"/>
      <c r="J284" s="226">
        <f>BK284</f>
        <v>0</v>
      </c>
      <c r="K284" s="212"/>
      <c r="L284" s="217"/>
      <c r="M284" s="218"/>
      <c r="N284" s="219"/>
      <c r="O284" s="219"/>
      <c r="P284" s="220">
        <f>SUM(P285:P324)</f>
        <v>0</v>
      </c>
      <c r="Q284" s="219"/>
      <c r="R284" s="220">
        <f>SUM(R285:R324)</f>
        <v>873.06246152</v>
      </c>
      <c r="S284" s="219"/>
      <c r="T284" s="221">
        <f>SUM(T285:T324)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2" t="s">
        <v>82</v>
      </c>
      <c r="AT284" s="223" t="s">
        <v>74</v>
      </c>
      <c r="AU284" s="223" t="s">
        <v>82</v>
      </c>
      <c r="AY284" s="222" t="s">
        <v>165</v>
      </c>
      <c r="BK284" s="224">
        <f>SUM(BK285:BK324)</f>
        <v>0</v>
      </c>
    </row>
    <row r="285" spans="1:65" s="2" customFormat="1" ht="16.5" customHeight="1">
      <c r="A285" s="39"/>
      <c r="B285" s="40"/>
      <c r="C285" s="227" t="s">
        <v>342</v>
      </c>
      <c r="D285" s="227" t="s">
        <v>167</v>
      </c>
      <c r="E285" s="228" t="s">
        <v>1731</v>
      </c>
      <c r="F285" s="229" t="s">
        <v>1732</v>
      </c>
      <c r="G285" s="230" t="s">
        <v>188</v>
      </c>
      <c r="H285" s="231">
        <v>22.05</v>
      </c>
      <c r="I285" s="232"/>
      <c r="J285" s="233">
        <f>ROUND(I285*H285,2)</f>
        <v>0</v>
      </c>
      <c r="K285" s="229" t="s">
        <v>171</v>
      </c>
      <c r="L285" s="45"/>
      <c r="M285" s="234" t="s">
        <v>19</v>
      </c>
      <c r="N285" s="235" t="s">
        <v>46</v>
      </c>
      <c r="O285" s="85"/>
      <c r="P285" s="236">
        <f>O285*H285</f>
        <v>0</v>
      </c>
      <c r="Q285" s="236">
        <v>0.00438</v>
      </c>
      <c r="R285" s="236">
        <f>Q285*H285</f>
        <v>0.09657900000000001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172</v>
      </c>
      <c r="AT285" s="238" t="s">
        <v>167</v>
      </c>
      <c r="AU285" s="238" t="s">
        <v>84</v>
      </c>
      <c r="AY285" s="18" t="s">
        <v>165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82</v>
      </c>
      <c r="BK285" s="239">
        <f>ROUND(I285*H285,2)</f>
        <v>0</v>
      </c>
      <c r="BL285" s="18" t="s">
        <v>172</v>
      </c>
      <c r="BM285" s="238" t="s">
        <v>1733</v>
      </c>
    </row>
    <row r="286" spans="1:51" s="13" customFormat="1" ht="12">
      <c r="A286" s="13"/>
      <c r="B286" s="240"/>
      <c r="C286" s="241"/>
      <c r="D286" s="242" t="s">
        <v>174</v>
      </c>
      <c r="E286" s="243" t="s">
        <v>19</v>
      </c>
      <c r="F286" s="244" t="s">
        <v>1734</v>
      </c>
      <c r="G286" s="241"/>
      <c r="H286" s="245">
        <v>22.05</v>
      </c>
      <c r="I286" s="246"/>
      <c r="J286" s="241"/>
      <c r="K286" s="241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174</v>
      </c>
      <c r="AU286" s="251" t="s">
        <v>84</v>
      </c>
      <c r="AV286" s="13" t="s">
        <v>84</v>
      </c>
      <c r="AW286" s="13" t="s">
        <v>36</v>
      </c>
      <c r="AX286" s="13" t="s">
        <v>82</v>
      </c>
      <c r="AY286" s="251" t="s">
        <v>165</v>
      </c>
    </row>
    <row r="287" spans="1:65" s="2" customFormat="1" ht="16.5" customHeight="1">
      <c r="A287" s="39"/>
      <c r="B287" s="40"/>
      <c r="C287" s="227" t="s">
        <v>346</v>
      </c>
      <c r="D287" s="227" t="s">
        <v>167</v>
      </c>
      <c r="E287" s="228" t="s">
        <v>1735</v>
      </c>
      <c r="F287" s="229" t="s">
        <v>1736</v>
      </c>
      <c r="G287" s="230" t="s">
        <v>188</v>
      </c>
      <c r="H287" s="231">
        <v>22.05</v>
      </c>
      <c r="I287" s="232"/>
      <c r="J287" s="233">
        <f>ROUND(I287*H287,2)</f>
        <v>0</v>
      </c>
      <c r="K287" s="229" t="s">
        <v>171</v>
      </c>
      <c r="L287" s="45"/>
      <c r="M287" s="234" t="s">
        <v>19</v>
      </c>
      <c r="N287" s="235" t="s">
        <v>46</v>
      </c>
      <c r="O287" s="85"/>
      <c r="P287" s="236">
        <f>O287*H287</f>
        <v>0</v>
      </c>
      <c r="Q287" s="236">
        <v>0.00228</v>
      </c>
      <c r="R287" s="236">
        <f>Q287*H287</f>
        <v>0.050274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172</v>
      </c>
      <c r="AT287" s="238" t="s">
        <v>167</v>
      </c>
      <c r="AU287" s="238" t="s">
        <v>84</v>
      </c>
      <c r="AY287" s="18" t="s">
        <v>165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82</v>
      </c>
      <c r="BK287" s="239">
        <f>ROUND(I287*H287,2)</f>
        <v>0</v>
      </c>
      <c r="BL287" s="18" t="s">
        <v>172</v>
      </c>
      <c r="BM287" s="238" t="s">
        <v>1737</v>
      </c>
    </row>
    <row r="288" spans="1:65" s="2" customFormat="1" ht="16.5" customHeight="1">
      <c r="A288" s="39"/>
      <c r="B288" s="40"/>
      <c r="C288" s="227" t="s">
        <v>350</v>
      </c>
      <c r="D288" s="227" t="s">
        <v>167</v>
      </c>
      <c r="E288" s="228" t="s">
        <v>1738</v>
      </c>
      <c r="F288" s="229" t="s">
        <v>1739</v>
      </c>
      <c r="G288" s="230" t="s">
        <v>170</v>
      </c>
      <c r="H288" s="231">
        <v>98.252</v>
      </c>
      <c r="I288" s="232"/>
      <c r="J288" s="233">
        <f>ROUND(I288*H288,2)</f>
        <v>0</v>
      </c>
      <c r="K288" s="229" t="s">
        <v>171</v>
      </c>
      <c r="L288" s="45"/>
      <c r="M288" s="234" t="s">
        <v>19</v>
      </c>
      <c r="N288" s="235" t="s">
        <v>46</v>
      </c>
      <c r="O288" s="85"/>
      <c r="P288" s="236">
        <f>O288*H288</f>
        <v>0</v>
      </c>
      <c r="Q288" s="236">
        <v>2.45329</v>
      </c>
      <c r="R288" s="236">
        <f>Q288*H288</f>
        <v>241.04064907999998</v>
      </c>
      <c r="S288" s="236">
        <v>0</v>
      </c>
      <c r="T288" s="23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8" t="s">
        <v>172</v>
      </c>
      <c r="AT288" s="238" t="s">
        <v>167</v>
      </c>
      <c r="AU288" s="238" t="s">
        <v>84</v>
      </c>
      <c r="AY288" s="18" t="s">
        <v>165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8" t="s">
        <v>82</v>
      </c>
      <c r="BK288" s="239">
        <f>ROUND(I288*H288,2)</f>
        <v>0</v>
      </c>
      <c r="BL288" s="18" t="s">
        <v>172</v>
      </c>
      <c r="BM288" s="238" t="s">
        <v>1740</v>
      </c>
    </row>
    <row r="289" spans="1:51" s="13" customFormat="1" ht="12">
      <c r="A289" s="13"/>
      <c r="B289" s="240"/>
      <c r="C289" s="241"/>
      <c r="D289" s="242" t="s">
        <v>174</v>
      </c>
      <c r="E289" s="243" t="s">
        <v>19</v>
      </c>
      <c r="F289" s="244" t="s">
        <v>1741</v>
      </c>
      <c r="G289" s="241"/>
      <c r="H289" s="245">
        <v>18.056</v>
      </c>
      <c r="I289" s="246"/>
      <c r="J289" s="241"/>
      <c r="K289" s="241"/>
      <c r="L289" s="247"/>
      <c r="M289" s="248"/>
      <c r="N289" s="249"/>
      <c r="O289" s="249"/>
      <c r="P289" s="249"/>
      <c r="Q289" s="249"/>
      <c r="R289" s="249"/>
      <c r="S289" s="249"/>
      <c r="T289" s="25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1" t="s">
        <v>174</v>
      </c>
      <c r="AU289" s="251" t="s">
        <v>84</v>
      </c>
      <c r="AV289" s="13" t="s">
        <v>84</v>
      </c>
      <c r="AW289" s="13" t="s">
        <v>36</v>
      </c>
      <c r="AX289" s="13" t="s">
        <v>75</v>
      </c>
      <c r="AY289" s="251" t="s">
        <v>165</v>
      </c>
    </row>
    <row r="290" spans="1:51" s="13" customFormat="1" ht="12">
      <c r="A290" s="13"/>
      <c r="B290" s="240"/>
      <c r="C290" s="241"/>
      <c r="D290" s="242" t="s">
        <v>174</v>
      </c>
      <c r="E290" s="243" t="s">
        <v>19</v>
      </c>
      <c r="F290" s="244" t="s">
        <v>1742</v>
      </c>
      <c r="G290" s="241"/>
      <c r="H290" s="245">
        <v>56.36</v>
      </c>
      <c r="I290" s="246"/>
      <c r="J290" s="241"/>
      <c r="K290" s="241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174</v>
      </c>
      <c r="AU290" s="251" t="s">
        <v>84</v>
      </c>
      <c r="AV290" s="13" t="s">
        <v>84</v>
      </c>
      <c r="AW290" s="13" t="s">
        <v>36</v>
      </c>
      <c r="AX290" s="13" t="s">
        <v>75</v>
      </c>
      <c r="AY290" s="251" t="s">
        <v>165</v>
      </c>
    </row>
    <row r="291" spans="1:51" s="13" customFormat="1" ht="12">
      <c r="A291" s="13"/>
      <c r="B291" s="240"/>
      <c r="C291" s="241"/>
      <c r="D291" s="242" t="s">
        <v>174</v>
      </c>
      <c r="E291" s="243" t="s">
        <v>19</v>
      </c>
      <c r="F291" s="244" t="s">
        <v>1743</v>
      </c>
      <c r="G291" s="241"/>
      <c r="H291" s="245">
        <v>23.836</v>
      </c>
      <c r="I291" s="246"/>
      <c r="J291" s="241"/>
      <c r="K291" s="241"/>
      <c r="L291" s="247"/>
      <c r="M291" s="248"/>
      <c r="N291" s="249"/>
      <c r="O291" s="249"/>
      <c r="P291" s="249"/>
      <c r="Q291" s="249"/>
      <c r="R291" s="249"/>
      <c r="S291" s="249"/>
      <c r="T291" s="25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1" t="s">
        <v>174</v>
      </c>
      <c r="AU291" s="251" t="s">
        <v>84</v>
      </c>
      <c r="AV291" s="13" t="s">
        <v>84</v>
      </c>
      <c r="AW291" s="13" t="s">
        <v>36</v>
      </c>
      <c r="AX291" s="13" t="s">
        <v>75</v>
      </c>
      <c r="AY291" s="251" t="s">
        <v>165</v>
      </c>
    </row>
    <row r="292" spans="1:51" s="14" customFormat="1" ht="12">
      <c r="A292" s="14"/>
      <c r="B292" s="252"/>
      <c r="C292" s="253"/>
      <c r="D292" s="242" t="s">
        <v>174</v>
      </c>
      <c r="E292" s="254" t="s">
        <v>19</v>
      </c>
      <c r="F292" s="255" t="s">
        <v>178</v>
      </c>
      <c r="G292" s="253"/>
      <c r="H292" s="256">
        <v>98.252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174</v>
      </c>
      <c r="AU292" s="262" t="s">
        <v>84</v>
      </c>
      <c r="AV292" s="14" t="s">
        <v>172</v>
      </c>
      <c r="AW292" s="14" t="s">
        <v>36</v>
      </c>
      <c r="AX292" s="14" t="s">
        <v>82</v>
      </c>
      <c r="AY292" s="262" t="s">
        <v>165</v>
      </c>
    </row>
    <row r="293" spans="1:65" s="2" customFormat="1" ht="16.5" customHeight="1">
      <c r="A293" s="39"/>
      <c r="B293" s="40"/>
      <c r="C293" s="227" t="s">
        <v>354</v>
      </c>
      <c r="D293" s="227" t="s">
        <v>167</v>
      </c>
      <c r="E293" s="228" t="s">
        <v>1744</v>
      </c>
      <c r="F293" s="229" t="s">
        <v>1745</v>
      </c>
      <c r="G293" s="230" t="s">
        <v>170</v>
      </c>
      <c r="H293" s="231">
        <v>98.252</v>
      </c>
      <c r="I293" s="232"/>
      <c r="J293" s="233">
        <f>ROUND(I293*H293,2)</f>
        <v>0</v>
      </c>
      <c r="K293" s="229" t="s">
        <v>171</v>
      </c>
      <c r="L293" s="45"/>
      <c r="M293" s="234" t="s">
        <v>19</v>
      </c>
      <c r="N293" s="235" t="s">
        <v>46</v>
      </c>
      <c r="O293" s="85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172</v>
      </c>
      <c r="AT293" s="238" t="s">
        <v>167</v>
      </c>
      <c r="AU293" s="238" t="s">
        <v>84</v>
      </c>
      <c r="AY293" s="18" t="s">
        <v>165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82</v>
      </c>
      <c r="BK293" s="239">
        <f>ROUND(I293*H293,2)</f>
        <v>0</v>
      </c>
      <c r="BL293" s="18" t="s">
        <v>172</v>
      </c>
      <c r="BM293" s="238" t="s">
        <v>1746</v>
      </c>
    </row>
    <row r="294" spans="1:65" s="2" customFormat="1" ht="16.5" customHeight="1">
      <c r="A294" s="39"/>
      <c r="B294" s="40"/>
      <c r="C294" s="227" t="s">
        <v>358</v>
      </c>
      <c r="D294" s="227" t="s">
        <v>167</v>
      </c>
      <c r="E294" s="228" t="s">
        <v>1747</v>
      </c>
      <c r="F294" s="229" t="s">
        <v>1748</v>
      </c>
      <c r="G294" s="230" t="s">
        <v>188</v>
      </c>
      <c r="H294" s="231">
        <v>17.64</v>
      </c>
      <c r="I294" s="232"/>
      <c r="J294" s="233">
        <f>ROUND(I294*H294,2)</f>
        <v>0</v>
      </c>
      <c r="K294" s="229" t="s">
        <v>171</v>
      </c>
      <c r="L294" s="45"/>
      <c r="M294" s="234" t="s">
        <v>19</v>
      </c>
      <c r="N294" s="235" t="s">
        <v>46</v>
      </c>
      <c r="O294" s="85"/>
      <c r="P294" s="236">
        <f>O294*H294</f>
        <v>0</v>
      </c>
      <c r="Q294" s="236">
        <v>0.01352</v>
      </c>
      <c r="R294" s="236">
        <f>Q294*H294</f>
        <v>0.23849280000000003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172</v>
      </c>
      <c r="AT294" s="238" t="s">
        <v>167</v>
      </c>
      <c r="AU294" s="238" t="s">
        <v>84</v>
      </c>
      <c r="AY294" s="18" t="s">
        <v>165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82</v>
      </c>
      <c r="BK294" s="239">
        <f>ROUND(I294*H294,2)</f>
        <v>0</v>
      </c>
      <c r="BL294" s="18" t="s">
        <v>172</v>
      </c>
      <c r="BM294" s="238" t="s">
        <v>1749</v>
      </c>
    </row>
    <row r="295" spans="1:51" s="13" customFormat="1" ht="12">
      <c r="A295" s="13"/>
      <c r="B295" s="240"/>
      <c r="C295" s="241"/>
      <c r="D295" s="242" t="s">
        <v>174</v>
      </c>
      <c r="E295" s="243" t="s">
        <v>19</v>
      </c>
      <c r="F295" s="244" t="s">
        <v>1750</v>
      </c>
      <c r="G295" s="241"/>
      <c r="H295" s="245">
        <v>4.18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1" t="s">
        <v>174</v>
      </c>
      <c r="AU295" s="251" t="s">
        <v>84</v>
      </c>
      <c r="AV295" s="13" t="s">
        <v>84</v>
      </c>
      <c r="AW295" s="13" t="s">
        <v>36</v>
      </c>
      <c r="AX295" s="13" t="s">
        <v>75</v>
      </c>
      <c r="AY295" s="251" t="s">
        <v>165</v>
      </c>
    </row>
    <row r="296" spans="1:51" s="13" customFormat="1" ht="12">
      <c r="A296" s="13"/>
      <c r="B296" s="240"/>
      <c r="C296" s="241"/>
      <c r="D296" s="242" t="s">
        <v>174</v>
      </c>
      <c r="E296" s="243" t="s">
        <v>19</v>
      </c>
      <c r="F296" s="244" t="s">
        <v>1751</v>
      </c>
      <c r="G296" s="241"/>
      <c r="H296" s="245">
        <v>6.74</v>
      </c>
      <c r="I296" s="246"/>
      <c r="J296" s="241"/>
      <c r="K296" s="241"/>
      <c r="L296" s="247"/>
      <c r="M296" s="248"/>
      <c r="N296" s="249"/>
      <c r="O296" s="249"/>
      <c r="P296" s="249"/>
      <c r="Q296" s="249"/>
      <c r="R296" s="249"/>
      <c r="S296" s="249"/>
      <c r="T296" s="25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1" t="s">
        <v>174</v>
      </c>
      <c r="AU296" s="251" t="s">
        <v>84</v>
      </c>
      <c r="AV296" s="13" t="s">
        <v>84</v>
      </c>
      <c r="AW296" s="13" t="s">
        <v>36</v>
      </c>
      <c r="AX296" s="13" t="s">
        <v>75</v>
      </c>
      <c r="AY296" s="251" t="s">
        <v>165</v>
      </c>
    </row>
    <row r="297" spans="1:51" s="13" customFormat="1" ht="12">
      <c r="A297" s="13"/>
      <c r="B297" s="240"/>
      <c r="C297" s="241"/>
      <c r="D297" s="242" t="s">
        <v>174</v>
      </c>
      <c r="E297" s="243" t="s">
        <v>19</v>
      </c>
      <c r="F297" s="244" t="s">
        <v>1752</v>
      </c>
      <c r="G297" s="241"/>
      <c r="H297" s="245">
        <v>6.72</v>
      </c>
      <c r="I297" s="246"/>
      <c r="J297" s="241"/>
      <c r="K297" s="241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174</v>
      </c>
      <c r="AU297" s="251" t="s">
        <v>84</v>
      </c>
      <c r="AV297" s="13" t="s">
        <v>84</v>
      </c>
      <c r="AW297" s="13" t="s">
        <v>36</v>
      </c>
      <c r="AX297" s="13" t="s">
        <v>75</v>
      </c>
      <c r="AY297" s="251" t="s">
        <v>165</v>
      </c>
    </row>
    <row r="298" spans="1:51" s="14" customFormat="1" ht="12">
      <c r="A298" s="14"/>
      <c r="B298" s="252"/>
      <c r="C298" s="253"/>
      <c r="D298" s="242" t="s">
        <v>174</v>
      </c>
      <c r="E298" s="254" t="s">
        <v>19</v>
      </c>
      <c r="F298" s="255" t="s">
        <v>178</v>
      </c>
      <c r="G298" s="253"/>
      <c r="H298" s="256">
        <v>17.64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174</v>
      </c>
      <c r="AU298" s="262" t="s">
        <v>84</v>
      </c>
      <c r="AV298" s="14" t="s">
        <v>172</v>
      </c>
      <c r="AW298" s="14" t="s">
        <v>36</v>
      </c>
      <c r="AX298" s="14" t="s">
        <v>82</v>
      </c>
      <c r="AY298" s="262" t="s">
        <v>165</v>
      </c>
    </row>
    <row r="299" spans="1:65" s="2" customFormat="1" ht="16.5" customHeight="1">
      <c r="A299" s="39"/>
      <c r="B299" s="40"/>
      <c r="C299" s="227" t="s">
        <v>362</v>
      </c>
      <c r="D299" s="227" t="s">
        <v>167</v>
      </c>
      <c r="E299" s="228" t="s">
        <v>1753</v>
      </c>
      <c r="F299" s="229" t="s">
        <v>1754</v>
      </c>
      <c r="G299" s="230" t="s">
        <v>188</v>
      </c>
      <c r="H299" s="231">
        <v>17.64</v>
      </c>
      <c r="I299" s="232"/>
      <c r="J299" s="233">
        <f>ROUND(I299*H299,2)</f>
        <v>0</v>
      </c>
      <c r="K299" s="229" t="s">
        <v>171</v>
      </c>
      <c r="L299" s="45"/>
      <c r="M299" s="234" t="s">
        <v>19</v>
      </c>
      <c r="N299" s="235" t="s">
        <v>46</v>
      </c>
      <c r="O299" s="85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172</v>
      </c>
      <c r="AT299" s="238" t="s">
        <v>167</v>
      </c>
      <c r="AU299" s="238" t="s">
        <v>84</v>
      </c>
      <c r="AY299" s="18" t="s">
        <v>165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82</v>
      </c>
      <c r="BK299" s="239">
        <f>ROUND(I299*H299,2)</f>
        <v>0</v>
      </c>
      <c r="BL299" s="18" t="s">
        <v>172</v>
      </c>
      <c r="BM299" s="238" t="s">
        <v>1755</v>
      </c>
    </row>
    <row r="300" spans="1:65" s="2" customFormat="1" ht="16.5" customHeight="1">
      <c r="A300" s="39"/>
      <c r="B300" s="40"/>
      <c r="C300" s="227" t="s">
        <v>366</v>
      </c>
      <c r="D300" s="227" t="s">
        <v>167</v>
      </c>
      <c r="E300" s="228" t="s">
        <v>1756</v>
      </c>
      <c r="F300" s="229" t="s">
        <v>1757</v>
      </c>
      <c r="G300" s="230" t="s">
        <v>213</v>
      </c>
      <c r="H300" s="231">
        <v>3.228</v>
      </c>
      <c r="I300" s="232"/>
      <c r="J300" s="233">
        <f>ROUND(I300*H300,2)</f>
        <v>0</v>
      </c>
      <c r="K300" s="229" t="s">
        <v>171</v>
      </c>
      <c r="L300" s="45"/>
      <c r="M300" s="234" t="s">
        <v>19</v>
      </c>
      <c r="N300" s="235" t="s">
        <v>46</v>
      </c>
      <c r="O300" s="85"/>
      <c r="P300" s="236">
        <f>O300*H300</f>
        <v>0</v>
      </c>
      <c r="Q300" s="236">
        <v>1.04143</v>
      </c>
      <c r="R300" s="236">
        <f>Q300*H300</f>
        <v>3.3617360400000003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172</v>
      </c>
      <c r="AT300" s="238" t="s">
        <v>167</v>
      </c>
      <c r="AU300" s="238" t="s">
        <v>84</v>
      </c>
      <c r="AY300" s="18" t="s">
        <v>165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82</v>
      </c>
      <c r="BK300" s="239">
        <f>ROUND(I300*H300,2)</f>
        <v>0</v>
      </c>
      <c r="BL300" s="18" t="s">
        <v>172</v>
      </c>
      <c r="BM300" s="238" t="s">
        <v>1758</v>
      </c>
    </row>
    <row r="301" spans="1:65" s="2" customFormat="1" ht="16.5" customHeight="1">
      <c r="A301" s="39"/>
      <c r="B301" s="40"/>
      <c r="C301" s="227" t="s">
        <v>370</v>
      </c>
      <c r="D301" s="227" t="s">
        <v>167</v>
      </c>
      <c r="E301" s="228" t="s">
        <v>1759</v>
      </c>
      <c r="F301" s="229" t="s">
        <v>1760</v>
      </c>
      <c r="G301" s="230" t="s">
        <v>252</v>
      </c>
      <c r="H301" s="231">
        <v>26.33</v>
      </c>
      <c r="I301" s="232"/>
      <c r="J301" s="233">
        <f>ROUND(I301*H301,2)</f>
        <v>0</v>
      </c>
      <c r="K301" s="229" t="s">
        <v>171</v>
      </c>
      <c r="L301" s="45"/>
      <c r="M301" s="234" t="s">
        <v>19</v>
      </c>
      <c r="N301" s="235" t="s">
        <v>46</v>
      </c>
      <c r="O301" s="85"/>
      <c r="P301" s="236">
        <f>O301*H301</f>
        <v>0</v>
      </c>
      <c r="Q301" s="236">
        <v>2E-05</v>
      </c>
      <c r="R301" s="236">
        <f>Q301*H301</f>
        <v>0.0005266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172</v>
      </c>
      <c r="AT301" s="238" t="s">
        <v>167</v>
      </c>
      <c r="AU301" s="238" t="s">
        <v>84</v>
      </c>
      <c r="AY301" s="18" t="s">
        <v>165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82</v>
      </c>
      <c r="BK301" s="239">
        <f>ROUND(I301*H301,2)</f>
        <v>0</v>
      </c>
      <c r="BL301" s="18" t="s">
        <v>172</v>
      </c>
      <c r="BM301" s="238" t="s">
        <v>1761</v>
      </c>
    </row>
    <row r="302" spans="1:51" s="13" customFormat="1" ht="12">
      <c r="A302" s="13"/>
      <c r="B302" s="240"/>
      <c r="C302" s="241"/>
      <c r="D302" s="242" t="s">
        <v>174</v>
      </c>
      <c r="E302" s="243" t="s">
        <v>19</v>
      </c>
      <c r="F302" s="244" t="s">
        <v>1762</v>
      </c>
      <c r="G302" s="241"/>
      <c r="H302" s="245">
        <v>26.33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1" t="s">
        <v>174</v>
      </c>
      <c r="AU302" s="251" t="s">
        <v>84</v>
      </c>
      <c r="AV302" s="13" t="s">
        <v>84</v>
      </c>
      <c r="AW302" s="13" t="s">
        <v>36</v>
      </c>
      <c r="AX302" s="13" t="s">
        <v>82</v>
      </c>
      <c r="AY302" s="251" t="s">
        <v>165</v>
      </c>
    </row>
    <row r="303" spans="1:65" s="2" customFormat="1" ht="16.5" customHeight="1">
      <c r="A303" s="39"/>
      <c r="B303" s="40"/>
      <c r="C303" s="227" t="s">
        <v>374</v>
      </c>
      <c r="D303" s="227" t="s">
        <v>167</v>
      </c>
      <c r="E303" s="228" t="s">
        <v>1763</v>
      </c>
      <c r="F303" s="229" t="s">
        <v>1764</v>
      </c>
      <c r="G303" s="230" t="s">
        <v>252</v>
      </c>
      <c r="H303" s="231">
        <v>126.2</v>
      </c>
      <c r="I303" s="232"/>
      <c r="J303" s="233">
        <f>ROUND(I303*H303,2)</f>
        <v>0</v>
      </c>
      <c r="K303" s="229" t="s">
        <v>171</v>
      </c>
      <c r="L303" s="45"/>
      <c r="M303" s="234" t="s">
        <v>19</v>
      </c>
      <c r="N303" s="235" t="s">
        <v>46</v>
      </c>
      <c r="O303" s="85"/>
      <c r="P303" s="236">
        <f>O303*H303</f>
        <v>0</v>
      </c>
      <c r="Q303" s="236">
        <v>0.00021</v>
      </c>
      <c r="R303" s="236">
        <f>Q303*H303</f>
        <v>0.026502</v>
      </c>
      <c r="S303" s="236">
        <v>0</v>
      </c>
      <c r="T303" s="23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8" t="s">
        <v>172</v>
      </c>
      <c r="AT303" s="238" t="s">
        <v>167</v>
      </c>
      <c r="AU303" s="238" t="s">
        <v>84</v>
      </c>
      <c r="AY303" s="18" t="s">
        <v>165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8" t="s">
        <v>82</v>
      </c>
      <c r="BK303" s="239">
        <f>ROUND(I303*H303,2)</f>
        <v>0</v>
      </c>
      <c r="BL303" s="18" t="s">
        <v>172</v>
      </c>
      <c r="BM303" s="238" t="s">
        <v>1765</v>
      </c>
    </row>
    <row r="304" spans="1:51" s="13" customFormat="1" ht="12">
      <c r="A304" s="13"/>
      <c r="B304" s="240"/>
      <c r="C304" s="241"/>
      <c r="D304" s="242" t="s">
        <v>174</v>
      </c>
      <c r="E304" s="243" t="s">
        <v>19</v>
      </c>
      <c r="F304" s="244" t="s">
        <v>1766</v>
      </c>
      <c r="G304" s="241"/>
      <c r="H304" s="245">
        <v>126.2</v>
      </c>
      <c r="I304" s="246"/>
      <c r="J304" s="241"/>
      <c r="K304" s="241"/>
      <c r="L304" s="247"/>
      <c r="M304" s="248"/>
      <c r="N304" s="249"/>
      <c r="O304" s="249"/>
      <c r="P304" s="249"/>
      <c r="Q304" s="249"/>
      <c r="R304" s="249"/>
      <c r="S304" s="249"/>
      <c r="T304" s="25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1" t="s">
        <v>174</v>
      </c>
      <c r="AU304" s="251" t="s">
        <v>84</v>
      </c>
      <c r="AV304" s="13" t="s">
        <v>84</v>
      </c>
      <c r="AW304" s="13" t="s">
        <v>36</v>
      </c>
      <c r="AX304" s="13" t="s">
        <v>82</v>
      </c>
      <c r="AY304" s="251" t="s">
        <v>165</v>
      </c>
    </row>
    <row r="305" spans="1:65" s="2" customFormat="1" ht="16.5" customHeight="1">
      <c r="A305" s="39"/>
      <c r="B305" s="40"/>
      <c r="C305" s="227" t="s">
        <v>378</v>
      </c>
      <c r="D305" s="227" t="s">
        <v>167</v>
      </c>
      <c r="E305" s="228" t="s">
        <v>1767</v>
      </c>
      <c r="F305" s="229" t="s">
        <v>1768</v>
      </c>
      <c r="G305" s="230" t="s">
        <v>252</v>
      </c>
      <c r="H305" s="231">
        <v>126.2</v>
      </c>
      <c r="I305" s="232"/>
      <c r="J305" s="233">
        <f>ROUND(I305*H305,2)</f>
        <v>0</v>
      </c>
      <c r="K305" s="229" t="s">
        <v>171</v>
      </c>
      <c r="L305" s="45"/>
      <c r="M305" s="234" t="s">
        <v>19</v>
      </c>
      <c r="N305" s="235" t="s">
        <v>46</v>
      </c>
      <c r="O305" s="85"/>
      <c r="P305" s="236">
        <f>O305*H305</f>
        <v>0</v>
      </c>
      <c r="Q305" s="236">
        <v>1E-05</v>
      </c>
      <c r="R305" s="236">
        <f>Q305*H305</f>
        <v>0.001262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172</v>
      </c>
      <c r="AT305" s="238" t="s">
        <v>167</v>
      </c>
      <c r="AU305" s="238" t="s">
        <v>84</v>
      </c>
      <c r="AY305" s="18" t="s">
        <v>165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82</v>
      </c>
      <c r="BK305" s="239">
        <f>ROUND(I305*H305,2)</f>
        <v>0</v>
      </c>
      <c r="BL305" s="18" t="s">
        <v>172</v>
      </c>
      <c r="BM305" s="238" t="s">
        <v>1769</v>
      </c>
    </row>
    <row r="306" spans="1:51" s="13" customFormat="1" ht="12">
      <c r="A306" s="13"/>
      <c r="B306" s="240"/>
      <c r="C306" s="241"/>
      <c r="D306" s="242" t="s">
        <v>174</v>
      </c>
      <c r="E306" s="243" t="s">
        <v>19</v>
      </c>
      <c r="F306" s="244" t="s">
        <v>1770</v>
      </c>
      <c r="G306" s="241"/>
      <c r="H306" s="245">
        <v>126.2</v>
      </c>
      <c r="I306" s="246"/>
      <c r="J306" s="241"/>
      <c r="K306" s="241"/>
      <c r="L306" s="247"/>
      <c r="M306" s="248"/>
      <c r="N306" s="249"/>
      <c r="O306" s="249"/>
      <c r="P306" s="249"/>
      <c r="Q306" s="249"/>
      <c r="R306" s="249"/>
      <c r="S306" s="249"/>
      <c r="T306" s="25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1" t="s">
        <v>174</v>
      </c>
      <c r="AU306" s="251" t="s">
        <v>84</v>
      </c>
      <c r="AV306" s="13" t="s">
        <v>84</v>
      </c>
      <c r="AW306" s="13" t="s">
        <v>36</v>
      </c>
      <c r="AX306" s="13" t="s">
        <v>82</v>
      </c>
      <c r="AY306" s="251" t="s">
        <v>165</v>
      </c>
    </row>
    <row r="307" spans="1:65" s="2" customFormat="1" ht="16.5" customHeight="1">
      <c r="A307" s="39"/>
      <c r="B307" s="40"/>
      <c r="C307" s="227" t="s">
        <v>382</v>
      </c>
      <c r="D307" s="227" t="s">
        <v>167</v>
      </c>
      <c r="E307" s="228" t="s">
        <v>1771</v>
      </c>
      <c r="F307" s="229" t="s">
        <v>1772</v>
      </c>
      <c r="G307" s="230" t="s">
        <v>170</v>
      </c>
      <c r="H307" s="231">
        <v>18.47</v>
      </c>
      <c r="I307" s="232"/>
      <c r="J307" s="233">
        <f>ROUND(I307*H307,2)</f>
        <v>0</v>
      </c>
      <c r="K307" s="229" t="s">
        <v>171</v>
      </c>
      <c r="L307" s="45"/>
      <c r="M307" s="234" t="s">
        <v>19</v>
      </c>
      <c r="N307" s="235" t="s">
        <v>46</v>
      </c>
      <c r="O307" s="85"/>
      <c r="P307" s="236">
        <f>O307*H307</f>
        <v>0</v>
      </c>
      <c r="Q307" s="236">
        <v>1.98</v>
      </c>
      <c r="R307" s="236">
        <f>Q307*H307</f>
        <v>36.5706</v>
      </c>
      <c r="S307" s="236">
        <v>0</v>
      </c>
      <c r="T307" s="23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172</v>
      </c>
      <c r="AT307" s="238" t="s">
        <v>167</v>
      </c>
      <c r="AU307" s="238" t="s">
        <v>84</v>
      </c>
      <c r="AY307" s="18" t="s">
        <v>165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82</v>
      </c>
      <c r="BK307" s="239">
        <f>ROUND(I307*H307,2)</f>
        <v>0</v>
      </c>
      <c r="BL307" s="18" t="s">
        <v>172</v>
      </c>
      <c r="BM307" s="238" t="s">
        <v>1773</v>
      </c>
    </row>
    <row r="308" spans="1:51" s="13" customFormat="1" ht="12">
      <c r="A308" s="13"/>
      <c r="B308" s="240"/>
      <c r="C308" s="241"/>
      <c r="D308" s="242" t="s">
        <v>174</v>
      </c>
      <c r="E308" s="243" t="s">
        <v>19</v>
      </c>
      <c r="F308" s="244" t="s">
        <v>1774</v>
      </c>
      <c r="G308" s="241"/>
      <c r="H308" s="245">
        <v>3.329</v>
      </c>
      <c r="I308" s="246"/>
      <c r="J308" s="241"/>
      <c r="K308" s="241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174</v>
      </c>
      <c r="AU308" s="251" t="s">
        <v>84</v>
      </c>
      <c r="AV308" s="13" t="s">
        <v>84</v>
      </c>
      <c r="AW308" s="13" t="s">
        <v>36</v>
      </c>
      <c r="AX308" s="13" t="s">
        <v>75</v>
      </c>
      <c r="AY308" s="251" t="s">
        <v>165</v>
      </c>
    </row>
    <row r="309" spans="1:51" s="13" customFormat="1" ht="12">
      <c r="A309" s="13"/>
      <c r="B309" s="240"/>
      <c r="C309" s="241"/>
      <c r="D309" s="242" t="s">
        <v>174</v>
      </c>
      <c r="E309" s="243" t="s">
        <v>19</v>
      </c>
      <c r="F309" s="244" t="s">
        <v>1775</v>
      </c>
      <c r="G309" s="241"/>
      <c r="H309" s="245">
        <v>10.779</v>
      </c>
      <c r="I309" s="246"/>
      <c r="J309" s="241"/>
      <c r="K309" s="241"/>
      <c r="L309" s="247"/>
      <c r="M309" s="248"/>
      <c r="N309" s="249"/>
      <c r="O309" s="249"/>
      <c r="P309" s="249"/>
      <c r="Q309" s="249"/>
      <c r="R309" s="249"/>
      <c r="S309" s="249"/>
      <c r="T309" s="25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1" t="s">
        <v>174</v>
      </c>
      <c r="AU309" s="251" t="s">
        <v>84</v>
      </c>
      <c r="AV309" s="13" t="s">
        <v>84</v>
      </c>
      <c r="AW309" s="13" t="s">
        <v>36</v>
      </c>
      <c r="AX309" s="13" t="s">
        <v>75</v>
      </c>
      <c r="AY309" s="251" t="s">
        <v>165</v>
      </c>
    </row>
    <row r="310" spans="1:51" s="13" customFormat="1" ht="12">
      <c r="A310" s="13"/>
      <c r="B310" s="240"/>
      <c r="C310" s="241"/>
      <c r="D310" s="242" t="s">
        <v>174</v>
      </c>
      <c r="E310" s="243" t="s">
        <v>19</v>
      </c>
      <c r="F310" s="244" t="s">
        <v>1776</v>
      </c>
      <c r="G310" s="241"/>
      <c r="H310" s="245">
        <v>4.362</v>
      </c>
      <c r="I310" s="246"/>
      <c r="J310" s="241"/>
      <c r="K310" s="241"/>
      <c r="L310" s="247"/>
      <c r="M310" s="248"/>
      <c r="N310" s="249"/>
      <c r="O310" s="249"/>
      <c r="P310" s="249"/>
      <c r="Q310" s="249"/>
      <c r="R310" s="249"/>
      <c r="S310" s="249"/>
      <c r="T310" s="25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1" t="s">
        <v>174</v>
      </c>
      <c r="AU310" s="251" t="s">
        <v>84</v>
      </c>
      <c r="AV310" s="13" t="s">
        <v>84</v>
      </c>
      <c r="AW310" s="13" t="s">
        <v>36</v>
      </c>
      <c r="AX310" s="13" t="s">
        <v>75</v>
      </c>
      <c r="AY310" s="251" t="s">
        <v>165</v>
      </c>
    </row>
    <row r="311" spans="1:51" s="14" customFormat="1" ht="12">
      <c r="A311" s="14"/>
      <c r="B311" s="252"/>
      <c r="C311" s="253"/>
      <c r="D311" s="242" t="s">
        <v>174</v>
      </c>
      <c r="E311" s="254" t="s">
        <v>19</v>
      </c>
      <c r="F311" s="255" t="s">
        <v>178</v>
      </c>
      <c r="G311" s="253"/>
      <c r="H311" s="256">
        <v>18.47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174</v>
      </c>
      <c r="AU311" s="262" t="s">
        <v>84</v>
      </c>
      <c r="AV311" s="14" t="s">
        <v>172</v>
      </c>
      <c r="AW311" s="14" t="s">
        <v>36</v>
      </c>
      <c r="AX311" s="14" t="s">
        <v>82</v>
      </c>
      <c r="AY311" s="262" t="s">
        <v>165</v>
      </c>
    </row>
    <row r="312" spans="1:65" s="2" customFormat="1" ht="16.5" customHeight="1">
      <c r="A312" s="39"/>
      <c r="B312" s="40"/>
      <c r="C312" s="227" t="s">
        <v>386</v>
      </c>
      <c r="D312" s="227" t="s">
        <v>167</v>
      </c>
      <c r="E312" s="228" t="s">
        <v>1777</v>
      </c>
      <c r="F312" s="229" t="s">
        <v>1778</v>
      </c>
      <c r="G312" s="230" t="s">
        <v>170</v>
      </c>
      <c r="H312" s="231">
        <v>138.519</v>
      </c>
      <c r="I312" s="232"/>
      <c r="J312" s="233">
        <f>ROUND(I312*H312,2)</f>
        <v>0</v>
      </c>
      <c r="K312" s="229" t="s">
        <v>171</v>
      </c>
      <c r="L312" s="45"/>
      <c r="M312" s="234" t="s">
        <v>19</v>
      </c>
      <c r="N312" s="235" t="s">
        <v>46</v>
      </c>
      <c r="O312" s="85"/>
      <c r="P312" s="236">
        <f>O312*H312</f>
        <v>0</v>
      </c>
      <c r="Q312" s="236">
        <v>2.16</v>
      </c>
      <c r="R312" s="236">
        <f>Q312*H312</f>
        <v>299.20104000000003</v>
      </c>
      <c r="S312" s="236">
        <v>0</v>
      </c>
      <c r="T312" s="23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8" t="s">
        <v>172</v>
      </c>
      <c r="AT312" s="238" t="s">
        <v>167</v>
      </c>
      <c r="AU312" s="238" t="s">
        <v>84</v>
      </c>
      <c r="AY312" s="18" t="s">
        <v>165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8" t="s">
        <v>82</v>
      </c>
      <c r="BK312" s="239">
        <f>ROUND(I312*H312,2)</f>
        <v>0</v>
      </c>
      <c r="BL312" s="18" t="s">
        <v>172</v>
      </c>
      <c r="BM312" s="238" t="s">
        <v>1779</v>
      </c>
    </row>
    <row r="313" spans="1:51" s="13" customFormat="1" ht="12">
      <c r="A313" s="13"/>
      <c r="B313" s="240"/>
      <c r="C313" s="241"/>
      <c r="D313" s="242" t="s">
        <v>174</v>
      </c>
      <c r="E313" s="243" t="s">
        <v>19</v>
      </c>
      <c r="F313" s="244" t="s">
        <v>1780</v>
      </c>
      <c r="G313" s="241"/>
      <c r="H313" s="245">
        <v>24.966</v>
      </c>
      <c r="I313" s="246"/>
      <c r="J313" s="241"/>
      <c r="K313" s="241"/>
      <c r="L313" s="247"/>
      <c r="M313" s="248"/>
      <c r="N313" s="249"/>
      <c r="O313" s="249"/>
      <c r="P313" s="249"/>
      <c r="Q313" s="249"/>
      <c r="R313" s="249"/>
      <c r="S313" s="249"/>
      <c r="T313" s="25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1" t="s">
        <v>174</v>
      </c>
      <c r="AU313" s="251" t="s">
        <v>84</v>
      </c>
      <c r="AV313" s="13" t="s">
        <v>84</v>
      </c>
      <c r="AW313" s="13" t="s">
        <v>36</v>
      </c>
      <c r="AX313" s="13" t="s">
        <v>75</v>
      </c>
      <c r="AY313" s="251" t="s">
        <v>165</v>
      </c>
    </row>
    <row r="314" spans="1:51" s="13" customFormat="1" ht="12">
      <c r="A314" s="13"/>
      <c r="B314" s="240"/>
      <c r="C314" s="241"/>
      <c r="D314" s="242" t="s">
        <v>174</v>
      </c>
      <c r="E314" s="243" t="s">
        <v>19</v>
      </c>
      <c r="F314" s="244" t="s">
        <v>1528</v>
      </c>
      <c r="G314" s="241"/>
      <c r="H314" s="245">
        <v>80.841</v>
      </c>
      <c r="I314" s="246"/>
      <c r="J314" s="241"/>
      <c r="K314" s="241"/>
      <c r="L314" s="247"/>
      <c r="M314" s="248"/>
      <c r="N314" s="249"/>
      <c r="O314" s="249"/>
      <c r="P314" s="249"/>
      <c r="Q314" s="249"/>
      <c r="R314" s="249"/>
      <c r="S314" s="249"/>
      <c r="T314" s="25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1" t="s">
        <v>174</v>
      </c>
      <c r="AU314" s="251" t="s">
        <v>84</v>
      </c>
      <c r="AV314" s="13" t="s">
        <v>84</v>
      </c>
      <c r="AW314" s="13" t="s">
        <v>36</v>
      </c>
      <c r="AX314" s="13" t="s">
        <v>75</v>
      </c>
      <c r="AY314" s="251" t="s">
        <v>165</v>
      </c>
    </row>
    <row r="315" spans="1:51" s="13" customFormat="1" ht="12">
      <c r="A315" s="13"/>
      <c r="B315" s="240"/>
      <c r="C315" s="241"/>
      <c r="D315" s="242" t="s">
        <v>174</v>
      </c>
      <c r="E315" s="243" t="s">
        <v>19</v>
      </c>
      <c r="F315" s="244" t="s">
        <v>1530</v>
      </c>
      <c r="G315" s="241"/>
      <c r="H315" s="245">
        <v>32.712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1" t="s">
        <v>174</v>
      </c>
      <c r="AU315" s="251" t="s">
        <v>84</v>
      </c>
      <c r="AV315" s="13" t="s">
        <v>84</v>
      </c>
      <c r="AW315" s="13" t="s">
        <v>36</v>
      </c>
      <c r="AX315" s="13" t="s">
        <v>75</v>
      </c>
      <c r="AY315" s="251" t="s">
        <v>165</v>
      </c>
    </row>
    <row r="316" spans="1:51" s="14" customFormat="1" ht="12">
      <c r="A316" s="14"/>
      <c r="B316" s="252"/>
      <c r="C316" s="253"/>
      <c r="D316" s="242" t="s">
        <v>174</v>
      </c>
      <c r="E316" s="254" t="s">
        <v>19</v>
      </c>
      <c r="F316" s="255" t="s">
        <v>178</v>
      </c>
      <c r="G316" s="253"/>
      <c r="H316" s="256">
        <v>138.519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2" t="s">
        <v>174</v>
      </c>
      <c r="AU316" s="262" t="s">
        <v>84</v>
      </c>
      <c r="AV316" s="14" t="s">
        <v>172</v>
      </c>
      <c r="AW316" s="14" t="s">
        <v>36</v>
      </c>
      <c r="AX316" s="14" t="s">
        <v>82</v>
      </c>
      <c r="AY316" s="262" t="s">
        <v>165</v>
      </c>
    </row>
    <row r="317" spans="1:65" s="2" customFormat="1" ht="16.5" customHeight="1">
      <c r="A317" s="39"/>
      <c r="B317" s="40"/>
      <c r="C317" s="227" t="s">
        <v>390</v>
      </c>
      <c r="D317" s="227" t="s">
        <v>167</v>
      </c>
      <c r="E317" s="228" t="s">
        <v>1781</v>
      </c>
      <c r="F317" s="229" t="s">
        <v>1782</v>
      </c>
      <c r="G317" s="230" t="s">
        <v>170</v>
      </c>
      <c r="H317" s="231">
        <v>135.405</v>
      </c>
      <c r="I317" s="232"/>
      <c r="J317" s="233">
        <f>ROUND(I317*H317,2)</f>
        <v>0</v>
      </c>
      <c r="K317" s="229" t="s">
        <v>171</v>
      </c>
      <c r="L317" s="45"/>
      <c r="M317" s="234" t="s">
        <v>19</v>
      </c>
      <c r="N317" s="235" t="s">
        <v>46</v>
      </c>
      <c r="O317" s="85"/>
      <c r="P317" s="236">
        <f>O317*H317</f>
        <v>0</v>
      </c>
      <c r="Q317" s="236">
        <v>2.16</v>
      </c>
      <c r="R317" s="236">
        <f>Q317*H317</f>
        <v>292.4748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172</v>
      </c>
      <c r="AT317" s="238" t="s">
        <v>167</v>
      </c>
      <c r="AU317" s="238" t="s">
        <v>84</v>
      </c>
      <c r="AY317" s="18" t="s">
        <v>165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82</v>
      </c>
      <c r="BK317" s="239">
        <f>ROUND(I317*H317,2)</f>
        <v>0</v>
      </c>
      <c r="BL317" s="18" t="s">
        <v>172</v>
      </c>
      <c r="BM317" s="238" t="s">
        <v>1783</v>
      </c>
    </row>
    <row r="318" spans="1:51" s="13" customFormat="1" ht="12">
      <c r="A318" s="13"/>
      <c r="B318" s="240"/>
      <c r="C318" s="241"/>
      <c r="D318" s="242" t="s">
        <v>174</v>
      </c>
      <c r="E318" s="243" t="s">
        <v>19</v>
      </c>
      <c r="F318" s="244" t="s">
        <v>1784</v>
      </c>
      <c r="G318" s="241"/>
      <c r="H318" s="245">
        <v>24.966</v>
      </c>
      <c r="I318" s="246"/>
      <c r="J318" s="241"/>
      <c r="K318" s="241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174</v>
      </c>
      <c r="AU318" s="251" t="s">
        <v>84</v>
      </c>
      <c r="AV318" s="13" t="s">
        <v>84</v>
      </c>
      <c r="AW318" s="13" t="s">
        <v>36</v>
      </c>
      <c r="AX318" s="13" t="s">
        <v>75</v>
      </c>
      <c r="AY318" s="251" t="s">
        <v>165</v>
      </c>
    </row>
    <row r="319" spans="1:51" s="13" customFormat="1" ht="12">
      <c r="A319" s="13"/>
      <c r="B319" s="240"/>
      <c r="C319" s="241"/>
      <c r="D319" s="242" t="s">
        <v>174</v>
      </c>
      <c r="E319" s="243" t="s">
        <v>19</v>
      </c>
      <c r="F319" s="244" t="s">
        <v>1527</v>
      </c>
      <c r="G319" s="241"/>
      <c r="H319" s="245">
        <v>-0.569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1" t="s">
        <v>174</v>
      </c>
      <c r="AU319" s="251" t="s">
        <v>84</v>
      </c>
      <c r="AV319" s="13" t="s">
        <v>84</v>
      </c>
      <c r="AW319" s="13" t="s">
        <v>36</v>
      </c>
      <c r="AX319" s="13" t="s">
        <v>75</v>
      </c>
      <c r="AY319" s="251" t="s">
        <v>165</v>
      </c>
    </row>
    <row r="320" spans="1:51" s="13" customFormat="1" ht="12">
      <c r="A320" s="13"/>
      <c r="B320" s="240"/>
      <c r="C320" s="241"/>
      <c r="D320" s="242" t="s">
        <v>174</v>
      </c>
      <c r="E320" s="243" t="s">
        <v>19</v>
      </c>
      <c r="F320" s="244" t="s">
        <v>1528</v>
      </c>
      <c r="G320" s="241"/>
      <c r="H320" s="245">
        <v>80.841</v>
      </c>
      <c r="I320" s="246"/>
      <c r="J320" s="241"/>
      <c r="K320" s="241"/>
      <c r="L320" s="247"/>
      <c r="M320" s="248"/>
      <c r="N320" s="249"/>
      <c r="O320" s="249"/>
      <c r="P320" s="249"/>
      <c r="Q320" s="249"/>
      <c r="R320" s="249"/>
      <c r="S320" s="249"/>
      <c r="T320" s="25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1" t="s">
        <v>174</v>
      </c>
      <c r="AU320" s="251" t="s">
        <v>84</v>
      </c>
      <c r="AV320" s="13" t="s">
        <v>84</v>
      </c>
      <c r="AW320" s="13" t="s">
        <v>36</v>
      </c>
      <c r="AX320" s="13" t="s">
        <v>75</v>
      </c>
      <c r="AY320" s="251" t="s">
        <v>165</v>
      </c>
    </row>
    <row r="321" spans="1:51" s="13" customFormat="1" ht="12">
      <c r="A321" s="13"/>
      <c r="B321" s="240"/>
      <c r="C321" s="241"/>
      <c r="D321" s="242" t="s">
        <v>174</v>
      </c>
      <c r="E321" s="243" t="s">
        <v>19</v>
      </c>
      <c r="F321" s="244" t="s">
        <v>1529</v>
      </c>
      <c r="G321" s="241"/>
      <c r="H321" s="245">
        <v>-1.637</v>
      </c>
      <c r="I321" s="246"/>
      <c r="J321" s="241"/>
      <c r="K321" s="241"/>
      <c r="L321" s="247"/>
      <c r="M321" s="248"/>
      <c r="N321" s="249"/>
      <c r="O321" s="249"/>
      <c r="P321" s="249"/>
      <c r="Q321" s="249"/>
      <c r="R321" s="249"/>
      <c r="S321" s="249"/>
      <c r="T321" s="25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1" t="s">
        <v>174</v>
      </c>
      <c r="AU321" s="251" t="s">
        <v>84</v>
      </c>
      <c r="AV321" s="13" t="s">
        <v>84</v>
      </c>
      <c r="AW321" s="13" t="s">
        <v>36</v>
      </c>
      <c r="AX321" s="13" t="s">
        <v>75</v>
      </c>
      <c r="AY321" s="251" t="s">
        <v>165</v>
      </c>
    </row>
    <row r="322" spans="1:51" s="13" customFormat="1" ht="12">
      <c r="A322" s="13"/>
      <c r="B322" s="240"/>
      <c r="C322" s="241"/>
      <c r="D322" s="242" t="s">
        <v>174</v>
      </c>
      <c r="E322" s="243" t="s">
        <v>19</v>
      </c>
      <c r="F322" s="244" t="s">
        <v>1530</v>
      </c>
      <c r="G322" s="241"/>
      <c r="H322" s="245">
        <v>32.712</v>
      </c>
      <c r="I322" s="246"/>
      <c r="J322" s="241"/>
      <c r="K322" s="241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174</v>
      </c>
      <c r="AU322" s="251" t="s">
        <v>84</v>
      </c>
      <c r="AV322" s="13" t="s">
        <v>84</v>
      </c>
      <c r="AW322" s="13" t="s">
        <v>36</v>
      </c>
      <c r="AX322" s="13" t="s">
        <v>75</v>
      </c>
      <c r="AY322" s="251" t="s">
        <v>165</v>
      </c>
    </row>
    <row r="323" spans="1:51" s="13" customFormat="1" ht="12">
      <c r="A323" s="13"/>
      <c r="B323" s="240"/>
      <c r="C323" s="241"/>
      <c r="D323" s="242" t="s">
        <v>174</v>
      </c>
      <c r="E323" s="243" t="s">
        <v>19</v>
      </c>
      <c r="F323" s="244" t="s">
        <v>1531</v>
      </c>
      <c r="G323" s="241"/>
      <c r="H323" s="245">
        <v>-0.908</v>
      </c>
      <c r="I323" s="246"/>
      <c r="J323" s="241"/>
      <c r="K323" s="241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174</v>
      </c>
      <c r="AU323" s="251" t="s">
        <v>84</v>
      </c>
      <c r="AV323" s="13" t="s">
        <v>84</v>
      </c>
      <c r="AW323" s="13" t="s">
        <v>36</v>
      </c>
      <c r="AX323" s="13" t="s">
        <v>75</v>
      </c>
      <c r="AY323" s="251" t="s">
        <v>165</v>
      </c>
    </row>
    <row r="324" spans="1:51" s="14" customFormat="1" ht="12">
      <c r="A324" s="14"/>
      <c r="B324" s="252"/>
      <c r="C324" s="253"/>
      <c r="D324" s="242" t="s">
        <v>174</v>
      </c>
      <c r="E324" s="254" t="s">
        <v>19</v>
      </c>
      <c r="F324" s="255" t="s">
        <v>178</v>
      </c>
      <c r="G324" s="253"/>
      <c r="H324" s="256">
        <v>135.405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2" t="s">
        <v>174</v>
      </c>
      <c r="AU324" s="262" t="s">
        <v>84</v>
      </c>
      <c r="AV324" s="14" t="s">
        <v>172</v>
      </c>
      <c r="AW324" s="14" t="s">
        <v>36</v>
      </c>
      <c r="AX324" s="14" t="s">
        <v>82</v>
      </c>
      <c r="AY324" s="262" t="s">
        <v>165</v>
      </c>
    </row>
    <row r="325" spans="1:63" s="12" customFormat="1" ht="22.8" customHeight="1">
      <c r="A325" s="12"/>
      <c r="B325" s="211"/>
      <c r="C325" s="212"/>
      <c r="D325" s="213" t="s">
        <v>74</v>
      </c>
      <c r="E325" s="225" t="s">
        <v>210</v>
      </c>
      <c r="F325" s="225" t="s">
        <v>1785</v>
      </c>
      <c r="G325" s="212"/>
      <c r="H325" s="212"/>
      <c r="I325" s="215"/>
      <c r="J325" s="226">
        <f>BK325</f>
        <v>0</v>
      </c>
      <c r="K325" s="212"/>
      <c r="L325" s="217"/>
      <c r="M325" s="218"/>
      <c r="N325" s="219"/>
      <c r="O325" s="219"/>
      <c r="P325" s="220">
        <f>SUM(P326:P337)</f>
        <v>0</v>
      </c>
      <c r="Q325" s="219"/>
      <c r="R325" s="220">
        <f>SUM(R326:R337)</f>
        <v>12.552258</v>
      </c>
      <c r="S325" s="219"/>
      <c r="T325" s="221">
        <f>SUM(T326:T337)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22" t="s">
        <v>82</v>
      </c>
      <c r="AT325" s="223" t="s">
        <v>74</v>
      </c>
      <c r="AU325" s="223" t="s">
        <v>82</v>
      </c>
      <c r="AY325" s="222" t="s">
        <v>165</v>
      </c>
      <c r="BK325" s="224">
        <f>SUM(BK326:BK337)</f>
        <v>0</v>
      </c>
    </row>
    <row r="326" spans="1:65" s="2" customFormat="1" ht="16.5" customHeight="1">
      <c r="A326" s="39"/>
      <c r="B326" s="40"/>
      <c r="C326" s="227" t="s">
        <v>394</v>
      </c>
      <c r="D326" s="227" t="s">
        <v>167</v>
      </c>
      <c r="E326" s="228" t="s">
        <v>1786</v>
      </c>
      <c r="F326" s="229" t="s">
        <v>1787</v>
      </c>
      <c r="G326" s="230" t="s">
        <v>252</v>
      </c>
      <c r="H326" s="231">
        <v>30.1</v>
      </c>
      <c r="I326" s="232"/>
      <c r="J326" s="233">
        <f>ROUND(I326*H326,2)</f>
        <v>0</v>
      </c>
      <c r="K326" s="229" t="s">
        <v>171</v>
      </c>
      <c r="L326" s="45"/>
      <c r="M326" s="234" t="s">
        <v>19</v>
      </c>
      <c r="N326" s="235" t="s">
        <v>46</v>
      </c>
      <c r="O326" s="85"/>
      <c r="P326" s="236">
        <f>O326*H326</f>
        <v>0</v>
      </c>
      <c r="Q326" s="236">
        <v>0.08088</v>
      </c>
      <c r="R326" s="236">
        <f>Q326*H326</f>
        <v>2.434488</v>
      </c>
      <c r="S326" s="236">
        <v>0</v>
      </c>
      <c r="T326" s="23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8" t="s">
        <v>172</v>
      </c>
      <c r="AT326" s="238" t="s">
        <v>167</v>
      </c>
      <c r="AU326" s="238" t="s">
        <v>84</v>
      </c>
      <c r="AY326" s="18" t="s">
        <v>165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8" t="s">
        <v>82</v>
      </c>
      <c r="BK326" s="239">
        <f>ROUND(I326*H326,2)</f>
        <v>0</v>
      </c>
      <c r="BL326" s="18" t="s">
        <v>172</v>
      </c>
      <c r="BM326" s="238" t="s">
        <v>1788</v>
      </c>
    </row>
    <row r="327" spans="1:51" s="13" customFormat="1" ht="12">
      <c r="A327" s="13"/>
      <c r="B327" s="240"/>
      <c r="C327" s="241"/>
      <c r="D327" s="242" t="s">
        <v>174</v>
      </c>
      <c r="E327" s="243" t="s">
        <v>19</v>
      </c>
      <c r="F327" s="244" t="s">
        <v>1789</v>
      </c>
      <c r="G327" s="241"/>
      <c r="H327" s="245">
        <v>30.1</v>
      </c>
      <c r="I327" s="246"/>
      <c r="J327" s="241"/>
      <c r="K327" s="241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174</v>
      </c>
      <c r="AU327" s="251" t="s">
        <v>84</v>
      </c>
      <c r="AV327" s="13" t="s">
        <v>84</v>
      </c>
      <c r="AW327" s="13" t="s">
        <v>36</v>
      </c>
      <c r="AX327" s="13" t="s">
        <v>82</v>
      </c>
      <c r="AY327" s="251" t="s">
        <v>165</v>
      </c>
    </row>
    <row r="328" spans="1:65" s="2" customFormat="1" ht="16.5" customHeight="1">
      <c r="A328" s="39"/>
      <c r="B328" s="40"/>
      <c r="C328" s="266" t="s">
        <v>398</v>
      </c>
      <c r="D328" s="266" t="s">
        <v>229</v>
      </c>
      <c r="E328" s="267" t="s">
        <v>1790</v>
      </c>
      <c r="F328" s="268" t="s">
        <v>1791</v>
      </c>
      <c r="G328" s="269" t="s">
        <v>252</v>
      </c>
      <c r="H328" s="270">
        <v>30.552</v>
      </c>
      <c r="I328" s="271"/>
      <c r="J328" s="272">
        <f>ROUND(I328*H328,2)</f>
        <v>0</v>
      </c>
      <c r="K328" s="268" t="s">
        <v>171</v>
      </c>
      <c r="L328" s="273"/>
      <c r="M328" s="274" t="s">
        <v>19</v>
      </c>
      <c r="N328" s="275" t="s">
        <v>46</v>
      </c>
      <c r="O328" s="85"/>
      <c r="P328" s="236">
        <f>O328*H328</f>
        <v>0</v>
      </c>
      <c r="Q328" s="236">
        <v>0.056</v>
      </c>
      <c r="R328" s="236">
        <f>Q328*H328</f>
        <v>1.710912</v>
      </c>
      <c r="S328" s="236">
        <v>0</v>
      </c>
      <c r="T328" s="23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8" t="s">
        <v>205</v>
      </c>
      <c r="AT328" s="238" t="s">
        <v>229</v>
      </c>
      <c r="AU328" s="238" t="s">
        <v>84</v>
      </c>
      <c r="AY328" s="18" t="s">
        <v>165</v>
      </c>
      <c r="BE328" s="239">
        <f>IF(N328="základní",J328,0)</f>
        <v>0</v>
      </c>
      <c r="BF328" s="239">
        <f>IF(N328="snížená",J328,0)</f>
        <v>0</v>
      </c>
      <c r="BG328" s="239">
        <f>IF(N328="zákl. přenesená",J328,0)</f>
        <v>0</v>
      </c>
      <c r="BH328" s="239">
        <f>IF(N328="sníž. přenesená",J328,0)</f>
        <v>0</v>
      </c>
      <c r="BI328" s="239">
        <f>IF(N328="nulová",J328,0)</f>
        <v>0</v>
      </c>
      <c r="BJ328" s="18" t="s">
        <v>82</v>
      </c>
      <c r="BK328" s="239">
        <f>ROUND(I328*H328,2)</f>
        <v>0</v>
      </c>
      <c r="BL328" s="18" t="s">
        <v>172</v>
      </c>
      <c r="BM328" s="238" t="s">
        <v>1792</v>
      </c>
    </row>
    <row r="329" spans="1:51" s="13" customFormat="1" ht="12">
      <c r="A329" s="13"/>
      <c r="B329" s="240"/>
      <c r="C329" s="241"/>
      <c r="D329" s="242" t="s">
        <v>174</v>
      </c>
      <c r="E329" s="243" t="s">
        <v>19</v>
      </c>
      <c r="F329" s="244" t="s">
        <v>1793</v>
      </c>
      <c r="G329" s="241"/>
      <c r="H329" s="245">
        <v>30.552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1" t="s">
        <v>174</v>
      </c>
      <c r="AU329" s="251" t="s">
        <v>84</v>
      </c>
      <c r="AV329" s="13" t="s">
        <v>84</v>
      </c>
      <c r="AW329" s="13" t="s">
        <v>36</v>
      </c>
      <c r="AX329" s="13" t="s">
        <v>82</v>
      </c>
      <c r="AY329" s="251" t="s">
        <v>165</v>
      </c>
    </row>
    <row r="330" spans="1:65" s="2" customFormat="1" ht="16.5" customHeight="1">
      <c r="A330" s="39"/>
      <c r="B330" s="40"/>
      <c r="C330" s="227" t="s">
        <v>402</v>
      </c>
      <c r="D330" s="227" t="s">
        <v>167</v>
      </c>
      <c r="E330" s="228" t="s">
        <v>1794</v>
      </c>
      <c r="F330" s="229" t="s">
        <v>1795</v>
      </c>
      <c r="G330" s="230" t="s">
        <v>252</v>
      </c>
      <c r="H330" s="231">
        <v>32.6</v>
      </c>
      <c r="I330" s="232"/>
      <c r="J330" s="233">
        <f>ROUND(I330*H330,2)</f>
        <v>0</v>
      </c>
      <c r="K330" s="229" t="s">
        <v>171</v>
      </c>
      <c r="L330" s="45"/>
      <c r="M330" s="234" t="s">
        <v>19</v>
      </c>
      <c r="N330" s="235" t="s">
        <v>46</v>
      </c>
      <c r="O330" s="85"/>
      <c r="P330" s="236">
        <f>O330*H330</f>
        <v>0</v>
      </c>
      <c r="Q330" s="236">
        <v>0.14215</v>
      </c>
      <c r="R330" s="236">
        <f>Q330*H330</f>
        <v>4.6340900000000005</v>
      </c>
      <c r="S330" s="236">
        <v>0</v>
      </c>
      <c r="T330" s="23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8" t="s">
        <v>172</v>
      </c>
      <c r="AT330" s="238" t="s">
        <v>167</v>
      </c>
      <c r="AU330" s="238" t="s">
        <v>84</v>
      </c>
      <c r="AY330" s="18" t="s">
        <v>165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8" t="s">
        <v>82</v>
      </c>
      <c r="BK330" s="239">
        <f>ROUND(I330*H330,2)</f>
        <v>0</v>
      </c>
      <c r="BL330" s="18" t="s">
        <v>172</v>
      </c>
      <c r="BM330" s="238" t="s">
        <v>1796</v>
      </c>
    </row>
    <row r="331" spans="1:51" s="13" customFormat="1" ht="12">
      <c r="A331" s="13"/>
      <c r="B331" s="240"/>
      <c r="C331" s="241"/>
      <c r="D331" s="242" t="s">
        <v>174</v>
      </c>
      <c r="E331" s="243" t="s">
        <v>19</v>
      </c>
      <c r="F331" s="244" t="s">
        <v>1797</v>
      </c>
      <c r="G331" s="241"/>
      <c r="H331" s="245">
        <v>32.6</v>
      </c>
      <c r="I331" s="246"/>
      <c r="J331" s="241"/>
      <c r="K331" s="241"/>
      <c r="L331" s="247"/>
      <c r="M331" s="248"/>
      <c r="N331" s="249"/>
      <c r="O331" s="249"/>
      <c r="P331" s="249"/>
      <c r="Q331" s="249"/>
      <c r="R331" s="249"/>
      <c r="S331" s="249"/>
      <c r="T331" s="25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1" t="s">
        <v>174</v>
      </c>
      <c r="AU331" s="251" t="s">
        <v>84</v>
      </c>
      <c r="AV331" s="13" t="s">
        <v>84</v>
      </c>
      <c r="AW331" s="13" t="s">
        <v>36</v>
      </c>
      <c r="AX331" s="13" t="s">
        <v>82</v>
      </c>
      <c r="AY331" s="251" t="s">
        <v>165</v>
      </c>
    </row>
    <row r="332" spans="1:65" s="2" customFormat="1" ht="16.5" customHeight="1">
      <c r="A332" s="39"/>
      <c r="B332" s="40"/>
      <c r="C332" s="266" t="s">
        <v>406</v>
      </c>
      <c r="D332" s="266" t="s">
        <v>229</v>
      </c>
      <c r="E332" s="267" t="s">
        <v>1790</v>
      </c>
      <c r="F332" s="268" t="s">
        <v>1791</v>
      </c>
      <c r="G332" s="269" t="s">
        <v>252</v>
      </c>
      <c r="H332" s="270">
        <v>66.178</v>
      </c>
      <c r="I332" s="271"/>
      <c r="J332" s="272">
        <f>ROUND(I332*H332,2)</f>
        <v>0</v>
      </c>
      <c r="K332" s="268" t="s">
        <v>171</v>
      </c>
      <c r="L332" s="273"/>
      <c r="M332" s="274" t="s">
        <v>19</v>
      </c>
      <c r="N332" s="275" t="s">
        <v>46</v>
      </c>
      <c r="O332" s="85"/>
      <c r="P332" s="236">
        <f>O332*H332</f>
        <v>0</v>
      </c>
      <c r="Q332" s="236">
        <v>0.056</v>
      </c>
      <c r="R332" s="236">
        <f>Q332*H332</f>
        <v>3.705968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205</v>
      </c>
      <c r="AT332" s="238" t="s">
        <v>229</v>
      </c>
      <c r="AU332" s="238" t="s">
        <v>84</v>
      </c>
      <c r="AY332" s="18" t="s">
        <v>165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82</v>
      </c>
      <c r="BK332" s="239">
        <f>ROUND(I332*H332,2)</f>
        <v>0</v>
      </c>
      <c r="BL332" s="18" t="s">
        <v>172</v>
      </c>
      <c r="BM332" s="238" t="s">
        <v>1798</v>
      </c>
    </row>
    <row r="333" spans="1:51" s="13" customFormat="1" ht="12">
      <c r="A333" s="13"/>
      <c r="B333" s="240"/>
      <c r="C333" s="241"/>
      <c r="D333" s="242" t="s">
        <v>174</v>
      </c>
      <c r="E333" s="243" t="s">
        <v>19</v>
      </c>
      <c r="F333" s="244" t="s">
        <v>1799</v>
      </c>
      <c r="G333" s="241"/>
      <c r="H333" s="245">
        <v>66.178</v>
      </c>
      <c r="I333" s="246"/>
      <c r="J333" s="241"/>
      <c r="K333" s="241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174</v>
      </c>
      <c r="AU333" s="251" t="s">
        <v>84</v>
      </c>
      <c r="AV333" s="13" t="s">
        <v>84</v>
      </c>
      <c r="AW333" s="13" t="s">
        <v>36</v>
      </c>
      <c r="AX333" s="13" t="s">
        <v>82</v>
      </c>
      <c r="AY333" s="251" t="s">
        <v>165</v>
      </c>
    </row>
    <row r="334" spans="1:65" s="2" customFormat="1" ht="16.5" customHeight="1">
      <c r="A334" s="39"/>
      <c r="B334" s="40"/>
      <c r="C334" s="227" t="s">
        <v>410</v>
      </c>
      <c r="D334" s="227" t="s">
        <v>167</v>
      </c>
      <c r="E334" s="228" t="s">
        <v>1800</v>
      </c>
      <c r="F334" s="229" t="s">
        <v>1801</v>
      </c>
      <c r="G334" s="230" t="s">
        <v>261</v>
      </c>
      <c r="H334" s="231">
        <v>2</v>
      </c>
      <c r="I334" s="232"/>
      <c r="J334" s="233">
        <f>ROUND(I334*H334,2)</f>
        <v>0</v>
      </c>
      <c r="K334" s="229" t="s">
        <v>19</v>
      </c>
      <c r="L334" s="45"/>
      <c r="M334" s="234" t="s">
        <v>19</v>
      </c>
      <c r="N334" s="235" t="s">
        <v>46</v>
      </c>
      <c r="O334" s="85"/>
      <c r="P334" s="236">
        <f>O334*H334</f>
        <v>0</v>
      </c>
      <c r="Q334" s="236">
        <v>0.0234</v>
      </c>
      <c r="R334" s="236">
        <f>Q334*H334</f>
        <v>0.0468</v>
      </c>
      <c r="S334" s="236">
        <v>0</v>
      </c>
      <c r="T334" s="23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8" t="s">
        <v>172</v>
      </c>
      <c r="AT334" s="238" t="s">
        <v>167</v>
      </c>
      <c r="AU334" s="238" t="s">
        <v>84</v>
      </c>
      <c r="AY334" s="18" t="s">
        <v>165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8" t="s">
        <v>82</v>
      </c>
      <c r="BK334" s="239">
        <f>ROUND(I334*H334,2)</f>
        <v>0</v>
      </c>
      <c r="BL334" s="18" t="s">
        <v>172</v>
      </c>
      <c r="BM334" s="238" t="s">
        <v>1802</v>
      </c>
    </row>
    <row r="335" spans="1:51" s="13" customFormat="1" ht="12">
      <c r="A335" s="13"/>
      <c r="B335" s="240"/>
      <c r="C335" s="241"/>
      <c r="D335" s="242" t="s">
        <v>174</v>
      </c>
      <c r="E335" s="243" t="s">
        <v>19</v>
      </c>
      <c r="F335" s="244" t="s">
        <v>84</v>
      </c>
      <c r="G335" s="241"/>
      <c r="H335" s="245">
        <v>2</v>
      </c>
      <c r="I335" s="246"/>
      <c r="J335" s="241"/>
      <c r="K335" s="241"/>
      <c r="L335" s="247"/>
      <c r="M335" s="248"/>
      <c r="N335" s="249"/>
      <c r="O335" s="249"/>
      <c r="P335" s="249"/>
      <c r="Q335" s="249"/>
      <c r="R335" s="249"/>
      <c r="S335" s="249"/>
      <c r="T335" s="25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1" t="s">
        <v>174</v>
      </c>
      <c r="AU335" s="251" t="s">
        <v>84</v>
      </c>
      <c r="AV335" s="13" t="s">
        <v>84</v>
      </c>
      <c r="AW335" s="13" t="s">
        <v>36</v>
      </c>
      <c r="AX335" s="13" t="s">
        <v>82</v>
      </c>
      <c r="AY335" s="251" t="s">
        <v>165</v>
      </c>
    </row>
    <row r="336" spans="1:65" s="2" customFormat="1" ht="16.5" customHeight="1">
      <c r="A336" s="39"/>
      <c r="B336" s="40"/>
      <c r="C336" s="266" t="s">
        <v>414</v>
      </c>
      <c r="D336" s="266" t="s">
        <v>229</v>
      </c>
      <c r="E336" s="267" t="s">
        <v>1803</v>
      </c>
      <c r="F336" s="268" t="s">
        <v>1804</v>
      </c>
      <c r="G336" s="269" t="s">
        <v>261</v>
      </c>
      <c r="H336" s="270">
        <v>2</v>
      </c>
      <c r="I336" s="271"/>
      <c r="J336" s="272">
        <f>ROUND(I336*H336,2)</f>
        <v>0</v>
      </c>
      <c r="K336" s="268" t="s">
        <v>19</v>
      </c>
      <c r="L336" s="273"/>
      <c r="M336" s="274" t="s">
        <v>19</v>
      </c>
      <c r="N336" s="275" t="s">
        <v>46</v>
      </c>
      <c r="O336" s="85"/>
      <c r="P336" s="236">
        <f>O336*H336</f>
        <v>0</v>
      </c>
      <c r="Q336" s="236">
        <v>0.01</v>
      </c>
      <c r="R336" s="236">
        <f>Q336*H336</f>
        <v>0.02</v>
      </c>
      <c r="S336" s="236">
        <v>0</v>
      </c>
      <c r="T336" s="23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8" t="s">
        <v>205</v>
      </c>
      <c r="AT336" s="238" t="s">
        <v>229</v>
      </c>
      <c r="AU336" s="238" t="s">
        <v>84</v>
      </c>
      <c r="AY336" s="18" t="s">
        <v>165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8" t="s">
        <v>82</v>
      </c>
      <c r="BK336" s="239">
        <f>ROUND(I336*H336,2)</f>
        <v>0</v>
      </c>
      <c r="BL336" s="18" t="s">
        <v>172</v>
      </c>
      <c r="BM336" s="238" t="s">
        <v>1805</v>
      </c>
    </row>
    <row r="337" spans="1:47" s="2" customFormat="1" ht="12">
      <c r="A337" s="39"/>
      <c r="B337" s="40"/>
      <c r="C337" s="41"/>
      <c r="D337" s="242" t="s">
        <v>897</v>
      </c>
      <c r="E337" s="41"/>
      <c r="F337" s="263" t="s">
        <v>1806</v>
      </c>
      <c r="G337" s="41"/>
      <c r="H337" s="41"/>
      <c r="I337" s="147"/>
      <c r="J337" s="41"/>
      <c r="K337" s="41"/>
      <c r="L337" s="45"/>
      <c r="M337" s="264"/>
      <c r="N337" s="26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897</v>
      </c>
      <c r="AU337" s="18" t="s">
        <v>84</v>
      </c>
    </row>
    <row r="338" spans="1:63" s="12" customFormat="1" ht="22.8" customHeight="1">
      <c r="A338" s="12"/>
      <c r="B338" s="211"/>
      <c r="C338" s="212"/>
      <c r="D338" s="213" t="s">
        <v>74</v>
      </c>
      <c r="E338" s="225" t="s">
        <v>1115</v>
      </c>
      <c r="F338" s="225" t="s">
        <v>1116</v>
      </c>
      <c r="G338" s="212"/>
      <c r="H338" s="212"/>
      <c r="I338" s="215"/>
      <c r="J338" s="226">
        <f>BK338</f>
        <v>0</v>
      </c>
      <c r="K338" s="212"/>
      <c r="L338" s="217"/>
      <c r="M338" s="218"/>
      <c r="N338" s="219"/>
      <c r="O338" s="219"/>
      <c r="P338" s="220">
        <f>P339</f>
        <v>0</v>
      </c>
      <c r="Q338" s="219"/>
      <c r="R338" s="220">
        <f>R339</f>
        <v>0</v>
      </c>
      <c r="S338" s="219"/>
      <c r="T338" s="221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2" t="s">
        <v>82</v>
      </c>
      <c r="AT338" s="223" t="s">
        <v>74</v>
      </c>
      <c r="AU338" s="223" t="s">
        <v>82</v>
      </c>
      <c r="AY338" s="222" t="s">
        <v>165</v>
      </c>
      <c r="BK338" s="224">
        <f>BK339</f>
        <v>0</v>
      </c>
    </row>
    <row r="339" spans="1:65" s="2" customFormat="1" ht="16.5" customHeight="1">
      <c r="A339" s="39"/>
      <c r="B339" s="40"/>
      <c r="C339" s="227" t="s">
        <v>418</v>
      </c>
      <c r="D339" s="227" t="s">
        <v>167</v>
      </c>
      <c r="E339" s="228" t="s">
        <v>1807</v>
      </c>
      <c r="F339" s="229" t="s">
        <v>1808</v>
      </c>
      <c r="G339" s="230" t="s">
        <v>213</v>
      </c>
      <c r="H339" s="231">
        <v>1612.122</v>
      </c>
      <c r="I339" s="232"/>
      <c r="J339" s="233">
        <f>ROUND(I339*H339,2)</f>
        <v>0</v>
      </c>
      <c r="K339" s="229" t="s">
        <v>171</v>
      </c>
      <c r="L339" s="45"/>
      <c r="M339" s="234" t="s">
        <v>19</v>
      </c>
      <c r="N339" s="235" t="s">
        <v>46</v>
      </c>
      <c r="O339" s="85"/>
      <c r="P339" s="236">
        <f>O339*H339</f>
        <v>0</v>
      </c>
      <c r="Q339" s="236">
        <v>0</v>
      </c>
      <c r="R339" s="236">
        <f>Q339*H339</f>
        <v>0</v>
      </c>
      <c r="S339" s="236">
        <v>0</v>
      </c>
      <c r="T339" s="23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8" t="s">
        <v>172</v>
      </c>
      <c r="AT339" s="238" t="s">
        <v>167</v>
      </c>
      <c r="AU339" s="238" t="s">
        <v>84</v>
      </c>
      <c r="AY339" s="18" t="s">
        <v>165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8" t="s">
        <v>82</v>
      </c>
      <c r="BK339" s="239">
        <f>ROUND(I339*H339,2)</f>
        <v>0</v>
      </c>
      <c r="BL339" s="18" t="s">
        <v>172</v>
      </c>
      <c r="BM339" s="238" t="s">
        <v>1809</v>
      </c>
    </row>
    <row r="340" spans="1:63" s="12" customFormat="1" ht="25.9" customHeight="1">
      <c r="A340" s="12"/>
      <c r="B340" s="211"/>
      <c r="C340" s="212"/>
      <c r="D340" s="213" t="s">
        <v>74</v>
      </c>
      <c r="E340" s="214" t="s">
        <v>509</v>
      </c>
      <c r="F340" s="214" t="s">
        <v>1491</v>
      </c>
      <c r="G340" s="212"/>
      <c r="H340" s="212"/>
      <c r="I340" s="215"/>
      <c r="J340" s="216">
        <f>BK340</f>
        <v>0</v>
      </c>
      <c r="K340" s="212"/>
      <c r="L340" s="217"/>
      <c r="M340" s="218"/>
      <c r="N340" s="219"/>
      <c r="O340" s="219"/>
      <c r="P340" s="220">
        <f>P341+P369+P374+P381+P430+P458</f>
        <v>0</v>
      </c>
      <c r="Q340" s="219"/>
      <c r="R340" s="220">
        <f>R341+R369+R374+R381+R430+R458</f>
        <v>21.4399729</v>
      </c>
      <c r="S340" s="219"/>
      <c r="T340" s="221">
        <f>T341+T369+T374+T381+T430+T458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2" t="s">
        <v>84</v>
      </c>
      <c r="AT340" s="223" t="s">
        <v>74</v>
      </c>
      <c r="AU340" s="223" t="s">
        <v>75</v>
      </c>
      <c r="AY340" s="222" t="s">
        <v>165</v>
      </c>
      <c r="BK340" s="224">
        <f>BK341+BK369+BK374+BK381+BK430+BK458</f>
        <v>0</v>
      </c>
    </row>
    <row r="341" spans="1:63" s="12" customFormat="1" ht="22.8" customHeight="1">
      <c r="A341" s="12"/>
      <c r="B341" s="211"/>
      <c r="C341" s="212"/>
      <c r="D341" s="213" t="s">
        <v>74</v>
      </c>
      <c r="E341" s="225" t="s">
        <v>1492</v>
      </c>
      <c r="F341" s="225" t="s">
        <v>1493</v>
      </c>
      <c r="G341" s="212"/>
      <c r="H341" s="212"/>
      <c r="I341" s="215"/>
      <c r="J341" s="226">
        <f>BK341</f>
        <v>0</v>
      </c>
      <c r="K341" s="212"/>
      <c r="L341" s="217"/>
      <c r="M341" s="218"/>
      <c r="N341" s="219"/>
      <c r="O341" s="219"/>
      <c r="P341" s="220">
        <f>SUM(P342:P368)</f>
        <v>0</v>
      </c>
      <c r="Q341" s="219"/>
      <c r="R341" s="220">
        <f>SUM(R342:R368)</f>
        <v>2.1076519</v>
      </c>
      <c r="S341" s="219"/>
      <c r="T341" s="221">
        <f>SUM(T342:T368)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2" t="s">
        <v>84</v>
      </c>
      <c r="AT341" s="223" t="s">
        <v>74</v>
      </c>
      <c r="AU341" s="223" t="s">
        <v>82</v>
      </c>
      <c r="AY341" s="222" t="s">
        <v>165</v>
      </c>
      <c r="BK341" s="224">
        <f>SUM(BK342:BK368)</f>
        <v>0</v>
      </c>
    </row>
    <row r="342" spans="1:65" s="2" customFormat="1" ht="16.5" customHeight="1">
      <c r="A342" s="39"/>
      <c r="B342" s="40"/>
      <c r="C342" s="227" t="s">
        <v>422</v>
      </c>
      <c r="D342" s="227" t="s">
        <v>167</v>
      </c>
      <c r="E342" s="228" t="s">
        <v>1810</v>
      </c>
      <c r="F342" s="229" t="s">
        <v>1811</v>
      </c>
      <c r="G342" s="230" t="s">
        <v>188</v>
      </c>
      <c r="H342" s="231">
        <v>488.6</v>
      </c>
      <c r="I342" s="232"/>
      <c r="J342" s="233">
        <f>ROUND(I342*H342,2)</f>
        <v>0</v>
      </c>
      <c r="K342" s="229" t="s">
        <v>171</v>
      </c>
      <c r="L342" s="45"/>
      <c r="M342" s="234" t="s">
        <v>19</v>
      </c>
      <c r="N342" s="235" t="s">
        <v>46</v>
      </c>
      <c r="O342" s="85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249</v>
      </c>
      <c r="AT342" s="238" t="s">
        <v>167</v>
      </c>
      <c r="AU342" s="238" t="s">
        <v>84</v>
      </c>
      <c r="AY342" s="18" t="s">
        <v>165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82</v>
      </c>
      <c r="BK342" s="239">
        <f>ROUND(I342*H342,2)</f>
        <v>0</v>
      </c>
      <c r="BL342" s="18" t="s">
        <v>249</v>
      </c>
      <c r="BM342" s="238" t="s">
        <v>1812</v>
      </c>
    </row>
    <row r="343" spans="1:51" s="13" customFormat="1" ht="12">
      <c r="A343" s="13"/>
      <c r="B343" s="240"/>
      <c r="C343" s="241"/>
      <c r="D343" s="242" t="s">
        <v>174</v>
      </c>
      <c r="E343" s="243" t="s">
        <v>19</v>
      </c>
      <c r="F343" s="244" t="s">
        <v>1813</v>
      </c>
      <c r="G343" s="241"/>
      <c r="H343" s="245">
        <v>90.28</v>
      </c>
      <c r="I343" s="246"/>
      <c r="J343" s="241"/>
      <c r="K343" s="241"/>
      <c r="L343" s="247"/>
      <c r="M343" s="248"/>
      <c r="N343" s="249"/>
      <c r="O343" s="249"/>
      <c r="P343" s="249"/>
      <c r="Q343" s="249"/>
      <c r="R343" s="249"/>
      <c r="S343" s="249"/>
      <c r="T343" s="25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1" t="s">
        <v>174</v>
      </c>
      <c r="AU343" s="251" t="s">
        <v>84</v>
      </c>
      <c r="AV343" s="13" t="s">
        <v>84</v>
      </c>
      <c r="AW343" s="13" t="s">
        <v>36</v>
      </c>
      <c r="AX343" s="13" t="s">
        <v>75</v>
      </c>
      <c r="AY343" s="251" t="s">
        <v>165</v>
      </c>
    </row>
    <row r="344" spans="1:51" s="13" customFormat="1" ht="12">
      <c r="A344" s="13"/>
      <c r="B344" s="240"/>
      <c r="C344" s="241"/>
      <c r="D344" s="242" t="s">
        <v>174</v>
      </c>
      <c r="E344" s="243" t="s">
        <v>19</v>
      </c>
      <c r="F344" s="244" t="s">
        <v>1814</v>
      </c>
      <c r="G344" s="241"/>
      <c r="H344" s="245">
        <v>280.32</v>
      </c>
      <c r="I344" s="246"/>
      <c r="J344" s="241"/>
      <c r="K344" s="241"/>
      <c r="L344" s="247"/>
      <c r="M344" s="248"/>
      <c r="N344" s="249"/>
      <c r="O344" s="249"/>
      <c r="P344" s="249"/>
      <c r="Q344" s="249"/>
      <c r="R344" s="249"/>
      <c r="S344" s="249"/>
      <c r="T344" s="25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1" t="s">
        <v>174</v>
      </c>
      <c r="AU344" s="251" t="s">
        <v>84</v>
      </c>
      <c r="AV344" s="13" t="s">
        <v>84</v>
      </c>
      <c r="AW344" s="13" t="s">
        <v>36</v>
      </c>
      <c r="AX344" s="13" t="s">
        <v>75</v>
      </c>
      <c r="AY344" s="251" t="s">
        <v>165</v>
      </c>
    </row>
    <row r="345" spans="1:51" s="13" customFormat="1" ht="12">
      <c r="A345" s="13"/>
      <c r="B345" s="240"/>
      <c r="C345" s="241"/>
      <c r="D345" s="242" t="s">
        <v>174</v>
      </c>
      <c r="E345" s="243" t="s">
        <v>19</v>
      </c>
      <c r="F345" s="244" t="s">
        <v>1815</v>
      </c>
      <c r="G345" s="241"/>
      <c r="H345" s="245">
        <v>118</v>
      </c>
      <c r="I345" s="246"/>
      <c r="J345" s="241"/>
      <c r="K345" s="241"/>
      <c r="L345" s="247"/>
      <c r="M345" s="248"/>
      <c r="N345" s="249"/>
      <c r="O345" s="249"/>
      <c r="P345" s="249"/>
      <c r="Q345" s="249"/>
      <c r="R345" s="249"/>
      <c r="S345" s="249"/>
      <c r="T345" s="25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1" t="s">
        <v>174</v>
      </c>
      <c r="AU345" s="251" t="s">
        <v>84</v>
      </c>
      <c r="AV345" s="13" t="s">
        <v>84</v>
      </c>
      <c r="AW345" s="13" t="s">
        <v>36</v>
      </c>
      <c r="AX345" s="13" t="s">
        <v>75</v>
      </c>
      <c r="AY345" s="251" t="s">
        <v>165</v>
      </c>
    </row>
    <row r="346" spans="1:51" s="14" customFormat="1" ht="12">
      <c r="A346" s="14"/>
      <c r="B346" s="252"/>
      <c r="C346" s="253"/>
      <c r="D346" s="242" t="s">
        <v>174</v>
      </c>
      <c r="E346" s="254" t="s">
        <v>19</v>
      </c>
      <c r="F346" s="255" t="s">
        <v>178</v>
      </c>
      <c r="G346" s="253"/>
      <c r="H346" s="256">
        <v>488.6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2" t="s">
        <v>174</v>
      </c>
      <c r="AU346" s="262" t="s">
        <v>84</v>
      </c>
      <c r="AV346" s="14" t="s">
        <v>172</v>
      </c>
      <c r="AW346" s="14" t="s">
        <v>36</v>
      </c>
      <c r="AX346" s="14" t="s">
        <v>82</v>
      </c>
      <c r="AY346" s="262" t="s">
        <v>165</v>
      </c>
    </row>
    <row r="347" spans="1:65" s="2" customFormat="1" ht="16.5" customHeight="1">
      <c r="A347" s="39"/>
      <c r="B347" s="40"/>
      <c r="C347" s="266" t="s">
        <v>426</v>
      </c>
      <c r="D347" s="266" t="s">
        <v>229</v>
      </c>
      <c r="E347" s="267" t="s">
        <v>1816</v>
      </c>
      <c r="F347" s="268" t="s">
        <v>1817</v>
      </c>
      <c r="G347" s="269" t="s">
        <v>188</v>
      </c>
      <c r="H347" s="270">
        <v>676.85</v>
      </c>
      <c r="I347" s="271"/>
      <c r="J347" s="272">
        <f>ROUND(I347*H347,2)</f>
        <v>0</v>
      </c>
      <c r="K347" s="268" t="s">
        <v>171</v>
      </c>
      <c r="L347" s="273"/>
      <c r="M347" s="274" t="s">
        <v>19</v>
      </c>
      <c r="N347" s="275" t="s">
        <v>46</v>
      </c>
      <c r="O347" s="85"/>
      <c r="P347" s="236">
        <f>O347*H347</f>
        <v>0</v>
      </c>
      <c r="Q347" s="236">
        <v>0.00254</v>
      </c>
      <c r="R347" s="236">
        <f>Q347*H347</f>
        <v>1.7191990000000001</v>
      </c>
      <c r="S347" s="236">
        <v>0</v>
      </c>
      <c r="T347" s="23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8" t="s">
        <v>314</v>
      </c>
      <c r="AT347" s="238" t="s">
        <v>229</v>
      </c>
      <c r="AU347" s="238" t="s">
        <v>84</v>
      </c>
      <c r="AY347" s="18" t="s">
        <v>165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8" t="s">
        <v>82</v>
      </c>
      <c r="BK347" s="239">
        <f>ROUND(I347*H347,2)</f>
        <v>0</v>
      </c>
      <c r="BL347" s="18" t="s">
        <v>249</v>
      </c>
      <c r="BM347" s="238" t="s">
        <v>1818</v>
      </c>
    </row>
    <row r="348" spans="1:51" s="13" customFormat="1" ht="12">
      <c r="A348" s="13"/>
      <c r="B348" s="240"/>
      <c r="C348" s="241"/>
      <c r="D348" s="242" t="s">
        <v>174</v>
      </c>
      <c r="E348" s="243" t="s">
        <v>19</v>
      </c>
      <c r="F348" s="244" t="s">
        <v>1819</v>
      </c>
      <c r="G348" s="241"/>
      <c r="H348" s="245">
        <v>561.89</v>
      </c>
      <c r="I348" s="246"/>
      <c r="J348" s="241"/>
      <c r="K348" s="241"/>
      <c r="L348" s="247"/>
      <c r="M348" s="248"/>
      <c r="N348" s="249"/>
      <c r="O348" s="249"/>
      <c r="P348" s="249"/>
      <c r="Q348" s="249"/>
      <c r="R348" s="249"/>
      <c r="S348" s="249"/>
      <c r="T348" s="25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1" t="s">
        <v>174</v>
      </c>
      <c r="AU348" s="251" t="s">
        <v>84</v>
      </c>
      <c r="AV348" s="13" t="s">
        <v>84</v>
      </c>
      <c r="AW348" s="13" t="s">
        <v>36</v>
      </c>
      <c r="AX348" s="13" t="s">
        <v>75</v>
      </c>
      <c r="AY348" s="251" t="s">
        <v>165</v>
      </c>
    </row>
    <row r="349" spans="1:51" s="13" customFormat="1" ht="12">
      <c r="A349" s="13"/>
      <c r="B349" s="240"/>
      <c r="C349" s="241"/>
      <c r="D349" s="242" t="s">
        <v>174</v>
      </c>
      <c r="E349" s="243" t="s">
        <v>19</v>
      </c>
      <c r="F349" s="244" t="s">
        <v>1820</v>
      </c>
      <c r="G349" s="241"/>
      <c r="H349" s="245">
        <v>114.96</v>
      </c>
      <c r="I349" s="246"/>
      <c r="J349" s="241"/>
      <c r="K349" s="241"/>
      <c r="L349" s="247"/>
      <c r="M349" s="248"/>
      <c r="N349" s="249"/>
      <c r="O349" s="249"/>
      <c r="P349" s="249"/>
      <c r="Q349" s="249"/>
      <c r="R349" s="249"/>
      <c r="S349" s="249"/>
      <c r="T349" s="25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1" t="s">
        <v>174</v>
      </c>
      <c r="AU349" s="251" t="s">
        <v>84</v>
      </c>
      <c r="AV349" s="13" t="s">
        <v>84</v>
      </c>
      <c r="AW349" s="13" t="s">
        <v>36</v>
      </c>
      <c r="AX349" s="13" t="s">
        <v>75</v>
      </c>
      <c r="AY349" s="251" t="s">
        <v>165</v>
      </c>
    </row>
    <row r="350" spans="1:51" s="14" customFormat="1" ht="12">
      <c r="A350" s="14"/>
      <c r="B350" s="252"/>
      <c r="C350" s="253"/>
      <c r="D350" s="242" t="s">
        <v>174</v>
      </c>
      <c r="E350" s="254" t="s">
        <v>19</v>
      </c>
      <c r="F350" s="255" t="s">
        <v>178</v>
      </c>
      <c r="G350" s="253"/>
      <c r="H350" s="256">
        <v>676.85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2" t="s">
        <v>174</v>
      </c>
      <c r="AU350" s="262" t="s">
        <v>84</v>
      </c>
      <c r="AV350" s="14" t="s">
        <v>172</v>
      </c>
      <c r="AW350" s="14" t="s">
        <v>36</v>
      </c>
      <c r="AX350" s="14" t="s">
        <v>82</v>
      </c>
      <c r="AY350" s="262" t="s">
        <v>165</v>
      </c>
    </row>
    <row r="351" spans="1:65" s="2" customFormat="1" ht="16.5" customHeight="1">
      <c r="A351" s="39"/>
      <c r="B351" s="40"/>
      <c r="C351" s="227" t="s">
        <v>430</v>
      </c>
      <c r="D351" s="227" t="s">
        <v>167</v>
      </c>
      <c r="E351" s="228" t="s">
        <v>1821</v>
      </c>
      <c r="F351" s="229" t="s">
        <v>1822</v>
      </c>
      <c r="G351" s="230" t="s">
        <v>188</v>
      </c>
      <c r="H351" s="231">
        <v>99.965</v>
      </c>
      <c r="I351" s="232"/>
      <c r="J351" s="233">
        <f>ROUND(I351*H351,2)</f>
        <v>0</v>
      </c>
      <c r="K351" s="229" t="s">
        <v>171</v>
      </c>
      <c r="L351" s="45"/>
      <c r="M351" s="234" t="s">
        <v>19</v>
      </c>
      <c r="N351" s="235" t="s">
        <v>46</v>
      </c>
      <c r="O351" s="85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249</v>
      </c>
      <c r="AT351" s="238" t="s">
        <v>167</v>
      </c>
      <c r="AU351" s="238" t="s">
        <v>84</v>
      </c>
      <c r="AY351" s="18" t="s">
        <v>165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82</v>
      </c>
      <c r="BK351" s="239">
        <f>ROUND(I351*H351,2)</f>
        <v>0</v>
      </c>
      <c r="BL351" s="18" t="s">
        <v>249</v>
      </c>
      <c r="BM351" s="238" t="s">
        <v>1823</v>
      </c>
    </row>
    <row r="352" spans="1:51" s="13" customFormat="1" ht="12">
      <c r="A352" s="13"/>
      <c r="B352" s="240"/>
      <c r="C352" s="241"/>
      <c r="D352" s="242" t="s">
        <v>174</v>
      </c>
      <c r="E352" s="243" t="s">
        <v>19</v>
      </c>
      <c r="F352" s="244" t="s">
        <v>1824</v>
      </c>
      <c r="G352" s="241"/>
      <c r="H352" s="245">
        <v>22.05</v>
      </c>
      <c r="I352" s="246"/>
      <c r="J352" s="241"/>
      <c r="K352" s="241"/>
      <c r="L352" s="247"/>
      <c r="M352" s="248"/>
      <c r="N352" s="249"/>
      <c r="O352" s="249"/>
      <c r="P352" s="249"/>
      <c r="Q352" s="249"/>
      <c r="R352" s="249"/>
      <c r="S352" s="249"/>
      <c r="T352" s="25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1" t="s">
        <v>174</v>
      </c>
      <c r="AU352" s="251" t="s">
        <v>84</v>
      </c>
      <c r="AV352" s="13" t="s">
        <v>84</v>
      </c>
      <c r="AW352" s="13" t="s">
        <v>36</v>
      </c>
      <c r="AX352" s="13" t="s">
        <v>75</v>
      </c>
      <c r="AY352" s="251" t="s">
        <v>165</v>
      </c>
    </row>
    <row r="353" spans="1:51" s="15" customFormat="1" ht="12">
      <c r="A353" s="15"/>
      <c r="B353" s="287"/>
      <c r="C353" s="288"/>
      <c r="D353" s="242" t="s">
        <v>174</v>
      </c>
      <c r="E353" s="289" t="s">
        <v>19</v>
      </c>
      <c r="F353" s="290" t="s">
        <v>1220</v>
      </c>
      <c r="G353" s="288"/>
      <c r="H353" s="291">
        <v>22.05</v>
      </c>
      <c r="I353" s="292"/>
      <c r="J353" s="288"/>
      <c r="K353" s="288"/>
      <c r="L353" s="293"/>
      <c r="M353" s="294"/>
      <c r="N353" s="295"/>
      <c r="O353" s="295"/>
      <c r="P353" s="295"/>
      <c r="Q353" s="295"/>
      <c r="R353" s="295"/>
      <c r="S353" s="295"/>
      <c r="T353" s="29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7" t="s">
        <v>174</v>
      </c>
      <c r="AU353" s="297" t="s">
        <v>84</v>
      </c>
      <c r="AV353" s="15" t="s">
        <v>182</v>
      </c>
      <c r="AW353" s="15" t="s">
        <v>36</v>
      </c>
      <c r="AX353" s="15" t="s">
        <v>75</v>
      </c>
      <c r="AY353" s="297" t="s">
        <v>165</v>
      </c>
    </row>
    <row r="354" spans="1:51" s="13" customFormat="1" ht="12">
      <c r="A354" s="13"/>
      <c r="B354" s="240"/>
      <c r="C354" s="241"/>
      <c r="D354" s="242" t="s">
        <v>174</v>
      </c>
      <c r="E354" s="243" t="s">
        <v>19</v>
      </c>
      <c r="F354" s="244" t="s">
        <v>1825</v>
      </c>
      <c r="G354" s="241"/>
      <c r="H354" s="245">
        <v>51.63</v>
      </c>
      <c r="I354" s="246"/>
      <c r="J354" s="241"/>
      <c r="K354" s="241"/>
      <c r="L354" s="247"/>
      <c r="M354" s="248"/>
      <c r="N354" s="249"/>
      <c r="O354" s="249"/>
      <c r="P354" s="249"/>
      <c r="Q354" s="249"/>
      <c r="R354" s="249"/>
      <c r="S354" s="249"/>
      <c r="T354" s="25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1" t="s">
        <v>174</v>
      </c>
      <c r="AU354" s="251" t="s">
        <v>84</v>
      </c>
      <c r="AV354" s="13" t="s">
        <v>84</v>
      </c>
      <c r="AW354" s="13" t="s">
        <v>36</v>
      </c>
      <c r="AX354" s="13" t="s">
        <v>75</v>
      </c>
      <c r="AY354" s="251" t="s">
        <v>165</v>
      </c>
    </row>
    <row r="355" spans="1:51" s="13" customFormat="1" ht="12">
      <c r="A355" s="13"/>
      <c r="B355" s="240"/>
      <c r="C355" s="241"/>
      <c r="D355" s="242" t="s">
        <v>174</v>
      </c>
      <c r="E355" s="243" t="s">
        <v>19</v>
      </c>
      <c r="F355" s="244" t="s">
        <v>1826</v>
      </c>
      <c r="G355" s="241"/>
      <c r="H355" s="245">
        <v>11.25</v>
      </c>
      <c r="I355" s="246"/>
      <c r="J355" s="241"/>
      <c r="K355" s="241"/>
      <c r="L355" s="247"/>
      <c r="M355" s="248"/>
      <c r="N355" s="249"/>
      <c r="O355" s="249"/>
      <c r="P355" s="249"/>
      <c r="Q355" s="249"/>
      <c r="R355" s="249"/>
      <c r="S355" s="249"/>
      <c r="T355" s="25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1" t="s">
        <v>174</v>
      </c>
      <c r="AU355" s="251" t="s">
        <v>84</v>
      </c>
      <c r="AV355" s="13" t="s">
        <v>84</v>
      </c>
      <c r="AW355" s="13" t="s">
        <v>36</v>
      </c>
      <c r="AX355" s="13" t="s">
        <v>75</v>
      </c>
      <c r="AY355" s="251" t="s">
        <v>165</v>
      </c>
    </row>
    <row r="356" spans="1:51" s="15" customFormat="1" ht="12">
      <c r="A356" s="15"/>
      <c r="B356" s="287"/>
      <c r="C356" s="288"/>
      <c r="D356" s="242" t="s">
        <v>174</v>
      </c>
      <c r="E356" s="289" t="s">
        <v>19</v>
      </c>
      <c r="F356" s="290" t="s">
        <v>1220</v>
      </c>
      <c r="G356" s="288"/>
      <c r="H356" s="291">
        <v>62.88</v>
      </c>
      <c r="I356" s="292"/>
      <c r="J356" s="288"/>
      <c r="K356" s="288"/>
      <c r="L356" s="293"/>
      <c r="M356" s="294"/>
      <c r="N356" s="295"/>
      <c r="O356" s="295"/>
      <c r="P356" s="295"/>
      <c r="Q356" s="295"/>
      <c r="R356" s="295"/>
      <c r="S356" s="295"/>
      <c r="T356" s="296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97" t="s">
        <v>174</v>
      </c>
      <c r="AU356" s="297" t="s">
        <v>84</v>
      </c>
      <c r="AV356" s="15" t="s">
        <v>182</v>
      </c>
      <c r="AW356" s="15" t="s">
        <v>36</v>
      </c>
      <c r="AX356" s="15" t="s">
        <v>75</v>
      </c>
      <c r="AY356" s="297" t="s">
        <v>165</v>
      </c>
    </row>
    <row r="357" spans="1:51" s="13" customFormat="1" ht="12">
      <c r="A357" s="13"/>
      <c r="B357" s="240"/>
      <c r="C357" s="241"/>
      <c r="D357" s="242" t="s">
        <v>174</v>
      </c>
      <c r="E357" s="243" t="s">
        <v>19</v>
      </c>
      <c r="F357" s="244" t="s">
        <v>1827</v>
      </c>
      <c r="G357" s="241"/>
      <c r="H357" s="245">
        <v>15.035</v>
      </c>
      <c r="I357" s="246"/>
      <c r="J357" s="241"/>
      <c r="K357" s="241"/>
      <c r="L357" s="247"/>
      <c r="M357" s="248"/>
      <c r="N357" s="249"/>
      <c r="O357" s="249"/>
      <c r="P357" s="249"/>
      <c r="Q357" s="249"/>
      <c r="R357" s="249"/>
      <c r="S357" s="249"/>
      <c r="T357" s="25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1" t="s">
        <v>174</v>
      </c>
      <c r="AU357" s="251" t="s">
        <v>84</v>
      </c>
      <c r="AV357" s="13" t="s">
        <v>84</v>
      </c>
      <c r="AW357" s="13" t="s">
        <v>36</v>
      </c>
      <c r="AX357" s="13" t="s">
        <v>75</v>
      </c>
      <c r="AY357" s="251" t="s">
        <v>165</v>
      </c>
    </row>
    <row r="358" spans="1:51" s="15" customFormat="1" ht="12">
      <c r="A358" s="15"/>
      <c r="B358" s="287"/>
      <c r="C358" s="288"/>
      <c r="D358" s="242" t="s">
        <v>174</v>
      </c>
      <c r="E358" s="289" t="s">
        <v>19</v>
      </c>
      <c r="F358" s="290" t="s">
        <v>1220</v>
      </c>
      <c r="G358" s="288"/>
      <c r="H358" s="291">
        <v>15.035</v>
      </c>
      <c r="I358" s="292"/>
      <c r="J358" s="288"/>
      <c r="K358" s="288"/>
      <c r="L358" s="293"/>
      <c r="M358" s="294"/>
      <c r="N358" s="295"/>
      <c r="O358" s="295"/>
      <c r="P358" s="295"/>
      <c r="Q358" s="295"/>
      <c r="R358" s="295"/>
      <c r="S358" s="295"/>
      <c r="T358" s="29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97" t="s">
        <v>174</v>
      </c>
      <c r="AU358" s="297" t="s">
        <v>84</v>
      </c>
      <c r="AV358" s="15" t="s">
        <v>182</v>
      </c>
      <c r="AW358" s="15" t="s">
        <v>36</v>
      </c>
      <c r="AX358" s="15" t="s">
        <v>75</v>
      </c>
      <c r="AY358" s="297" t="s">
        <v>165</v>
      </c>
    </row>
    <row r="359" spans="1:51" s="14" customFormat="1" ht="12">
      <c r="A359" s="14"/>
      <c r="B359" s="252"/>
      <c r="C359" s="253"/>
      <c r="D359" s="242" t="s">
        <v>174</v>
      </c>
      <c r="E359" s="254" t="s">
        <v>19</v>
      </c>
      <c r="F359" s="255" t="s">
        <v>178</v>
      </c>
      <c r="G359" s="253"/>
      <c r="H359" s="256">
        <v>99.965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2" t="s">
        <v>174</v>
      </c>
      <c r="AU359" s="262" t="s">
        <v>84</v>
      </c>
      <c r="AV359" s="14" t="s">
        <v>172</v>
      </c>
      <c r="AW359" s="14" t="s">
        <v>36</v>
      </c>
      <c r="AX359" s="14" t="s">
        <v>82</v>
      </c>
      <c r="AY359" s="262" t="s">
        <v>165</v>
      </c>
    </row>
    <row r="360" spans="1:65" s="2" customFormat="1" ht="16.5" customHeight="1">
      <c r="A360" s="39"/>
      <c r="B360" s="40"/>
      <c r="C360" s="227" t="s">
        <v>434</v>
      </c>
      <c r="D360" s="227" t="s">
        <v>167</v>
      </c>
      <c r="E360" s="228" t="s">
        <v>1828</v>
      </c>
      <c r="F360" s="229" t="s">
        <v>1829</v>
      </c>
      <c r="G360" s="230" t="s">
        <v>188</v>
      </c>
      <c r="H360" s="231">
        <v>488.6</v>
      </c>
      <c r="I360" s="232"/>
      <c r="J360" s="233">
        <f>ROUND(I360*H360,2)</f>
        <v>0</v>
      </c>
      <c r="K360" s="229" t="s">
        <v>171</v>
      </c>
      <c r="L360" s="45"/>
      <c r="M360" s="234" t="s">
        <v>19</v>
      </c>
      <c r="N360" s="235" t="s">
        <v>46</v>
      </c>
      <c r="O360" s="85"/>
      <c r="P360" s="236">
        <f>O360*H360</f>
        <v>0</v>
      </c>
      <c r="Q360" s="236">
        <v>0</v>
      </c>
      <c r="R360" s="236">
        <f>Q360*H360</f>
        <v>0</v>
      </c>
      <c r="S360" s="236">
        <v>0</v>
      </c>
      <c r="T360" s="23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8" t="s">
        <v>249</v>
      </c>
      <c r="AT360" s="238" t="s">
        <v>167</v>
      </c>
      <c r="AU360" s="238" t="s">
        <v>84</v>
      </c>
      <c r="AY360" s="18" t="s">
        <v>165</v>
      </c>
      <c r="BE360" s="239">
        <f>IF(N360="základní",J360,0)</f>
        <v>0</v>
      </c>
      <c r="BF360" s="239">
        <f>IF(N360="snížená",J360,0)</f>
        <v>0</v>
      </c>
      <c r="BG360" s="239">
        <f>IF(N360="zákl. přenesená",J360,0)</f>
        <v>0</v>
      </c>
      <c r="BH360" s="239">
        <f>IF(N360="sníž. přenesená",J360,0)</f>
        <v>0</v>
      </c>
      <c r="BI360" s="239">
        <f>IF(N360="nulová",J360,0)</f>
        <v>0</v>
      </c>
      <c r="BJ360" s="18" t="s">
        <v>82</v>
      </c>
      <c r="BK360" s="239">
        <f>ROUND(I360*H360,2)</f>
        <v>0</v>
      </c>
      <c r="BL360" s="18" t="s">
        <v>249</v>
      </c>
      <c r="BM360" s="238" t="s">
        <v>1830</v>
      </c>
    </row>
    <row r="361" spans="1:65" s="2" customFormat="1" ht="16.5" customHeight="1">
      <c r="A361" s="39"/>
      <c r="B361" s="40"/>
      <c r="C361" s="227" t="s">
        <v>438</v>
      </c>
      <c r="D361" s="227" t="s">
        <v>167</v>
      </c>
      <c r="E361" s="228" t="s">
        <v>1831</v>
      </c>
      <c r="F361" s="229" t="s">
        <v>1832</v>
      </c>
      <c r="G361" s="230" t="s">
        <v>188</v>
      </c>
      <c r="H361" s="231">
        <v>488.6</v>
      </c>
      <c r="I361" s="232"/>
      <c r="J361" s="233">
        <f>ROUND(I361*H361,2)</f>
        <v>0</v>
      </c>
      <c r="K361" s="229" t="s">
        <v>171</v>
      </c>
      <c r="L361" s="45"/>
      <c r="M361" s="234" t="s">
        <v>19</v>
      </c>
      <c r="N361" s="235" t="s">
        <v>46</v>
      </c>
      <c r="O361" s="85"/>
      <c r="P361" s="236">
        <f>O361*H361</f>
        <v>0</v>
      </c>
      <c r="Q361" s="236">
        <v>0</v>
      </c>
      <c r="R361" s="236">
        <f>Q361*H361</f>
        <v>0</v>
      </c>
      <c r="S361" s="236">
        <v>0</v>
      </c>
      <c r="T361" s="23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249</v>
      </c>
      <c r="AT361" s="238" t="s">
        <v>167</v>
      </c>
      <c r="AU361" s="238" t="s">
        <v>84</v>
      </c>
      <c r="AY361" s="18" t="s">
        <v>165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82</v>
      </c>
      <c r="BK361" s="239">
        <f>ROUND(I361*H361,2)</f>
        <v>0</v>
      </c>
      <c r="BL361" s="18" t="s">
        <v>249</v>
      </c>
      <c r="BM361" s="238" t="s">
        <v>1833</v>
      </c>
    </row>
    <row r="362" spans="1:65" s="2" customFormat="1" ht="16.5" customHeight="1">
      <c r="A362" s="39"/>
      <c r="B362" s="40"/>
      <c r="C362" s="266" t="s">
        <v>443</v>
      </c>
      <c r="D362" s="266" t="s">
        <v>229</v>
      </c>
      <c r="E362" s="267" t="s">
        <v>1834</v>
      </c>
      <c r="F362" s="268" t="s">
        <v>1835</v>
      </c>
      <c r="G362" s="269" t="s">
        <v>188</v>
      </c>
      <c r="H362" s="270">
        <v>1294.843</v>
      </c>
      <c r="I362" s="271"/>
      <c r="J362" s="272">
        <f>ROUND(I362*H362,2)</f>
        <v>0</v>
      </c>
      <c r="K362" s="268" t="s">
        <v>171</v>
      </c>
      <c r="L362" s="273"/>
      <c r="M362" s="274" t="s">
        <v>19</v>
      </c>
      <c r="N362" s="275" t="s">
        <v>46</v>
      </c>
      <c r="O362" s="85"/>
      <c r="P362" s="236">
        <f>O362*H362</f>
        <v>0</v>
      </c>
      <c r="Q362" s="236">
        <v>0.0003</v>
      </c>
      <c r="R362" s="236">
        <f>Q362*H362</f>
        <v>0.3884529</v>
      </c>
      <c r="S362" s="236">
        <v>0</v>
      </c>
      <c r="T362" s="23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8" t="s">
        <v>314</v>
      </c>
      <c r="AT362" s="238" t="s">
        <v>229</v>
      </c>
      <c r="AU362" s="238" t="s">
        <v>84</v>
      </c>
      <c r="AY362" s="18" t="s">
        <v>165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8" t="s">
        <v>82</v>
      </c>
      <c r="BK362" s="239">
        <f>ROUND(I362*H362,2)</f>
        <v>0</v>
      </c>
      <c r="BL362" s="18" t="s">
        <v>249</v>
      </c>
      <c r="BM362" s="238" t="s">
        <v>1836</v>
      </c>
    </row>
    <row r="363" spans="1:51" s="13" customFormat="1" ht="12">
      <c r="A363" s="13"/>
      <c r="B363" s="240"/>
      <c r="C363" s="241"/>
      <c r="D363" s="242" t="s">
        <v>174</v>
      </c>
      <c r="E363" s="243" t="s">
        <v>19</v>
      </c>
      <c r="F363" s="244" t="s">
        <v>1837</v>
      </c>
      <c r="G363" s="241"/>
      <c r="H363" s="245">
        <v>1074.92</v>
      </c>
      <c r="I363" s="246"/>
      <c r="J363" s="241"/>
      <c r="K363" s="241"/>
      <c r="L363" s="247"/>
      <c r="M363" s="248"/>
      <c r="N363" s="249"/>
      <c r="O363" s="249"/>
      <c r="P363" s="249"/>
      <c r="Q363" s="249"/>
      <c r="R363" s="249"/>
      <c r="S363" s="249"/>
      <c r="T363" s="25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1" t="s">
        <v>174</v>
      </c>
      <c r="AU363" s="251" t="s">
        <v>84</v>
      </c>
      <c r="AV363" s="13" t="s">
        <v>84</v>
      </c>
      <c r="AW363" s="13" t="s">
        <v>36</v>
      </c>
      <c r="AX363" s="13" t="s">
        <v>75</v>
      </c>
      <c r="AY363" s="251" t="s">
        <v>165</v>
      </c>
    </row>
    <row r="364" spans="1:51" s="13" customFormat="1" ht="12">
      <c r="A364" s="13"/>
      <c r="B364" s="240"/>
      <c r="C364" s="241"/>
      <c r="D364" s="242" t="s">
        <v>174</v>
      </c>
      <c r="E364" s="243" t="s">
        <v>19</v>
      </c>
      <c r="F364" s="244" t="s">
        <v>1838</v>
      </c>
      <c r="G364" s="241"/>
      <c r="H364" s="245">
        <v>219.923</v>
      </c>
      <c r="I364" s="246"/>
      <c r="J364" s="241"/>
      <c r="K364" s="241"/>
      <c r="L364" s="247"/>
      <c r="M364" s="248"/>
      <c r="N364" s="249"/>
      <c r="O364" s="249"/>
      <c r="P364" s="249"/>
      <c r="Q364" s="249"/>
      <c r="R364" s="249"/>
      <c r="S364" s="249"/>
      <c r="T364" s="25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1" t="s">
        <v>174</v>
      </c>
      <c r="AU364" s="251" t="s">
        <v>84</v>
      </c>
      <c r="AV364" s="13" t="s">
        <v>84</v>
      </c>
      <c r="AW364" s="13" t="s">
        <v>36</v>
      </c>
      <c r="AX364" s="13" t="s">
        <v>75</v>
      </c>
      <c r="AY364" s="251" t="s">
        <v>165</v>
      </c>
    </row>
    <row r="365" spans="1:51" s="14" customFormat="1" ht="12">
      <c r="A365" s="14"/>
      <c r="B365" s="252"/>
      <c r="C365" s="253"/>
      <c r="D365" s="242" t="s">
        <v>174</v>
      </c>
      <c r="E365" s="254" t="s">
        <v>19</v>
      </c>
      <c r="F365" s="255" t="s">
        <v>178</v>
      </c>
      <c r="G365" s="253"/>
      <c r="H365" s="256">
        <v>1294.843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2" t="s">
        <v>174</v>
      </c>
      <c r="AU365" s="262" t="s">
        <v>84</v>
      </c>
      <c r="AV365" s="14" t="s">
        <v>172</v>
      </c>
      <c r="AW365" s="14" t="s">
        <v>36</v>
      </c>
      <c r="AX365" s="14" t="s">
        <v>82</v>
      </c>
      <c r="AY365" s="262" t="s">
        <v>165</v>
      </c>
    </row>
    <row r="366" spans="1:65" s="2" customFormat="1" ht="16.5" customHeight="1">
      <c r="A366" s="39"/>
      <c r="B366" s="40"/>
      <c r="C366" s="227" t="s">
        <v>449</v>
      </c>
      <c r="D366" s="227" t="s">
        <v>167</v>
      </c>
      <c r="E366" s="228" t="s">
        <v>1839</v>
      </c>
      <c r="F366" s="229" t="s">
        <v>1840</v>
      </c>
      <c r="G366" s="230" t="s">
        <v>188</v>
      </c>
      <c r="H366" s="231">
        <v>99.965</v>
      </c>
      <c r="I366" s="232"/>
      <c r="J366" s="233">
        <f>ROUND(I366*H366,2)</f>
        <v>0</v>
      </c>
      <c r="K366" s="229" t="s">
        <v>171</v>
      </c>
      <c r="L366" s="45"/>
      <c r="M366" s="234" t="s">
        <v>19</v>
      </c>
      <c r="N366" s="235" t="s">
        <v>46</v>
      </c>
      <c r="O366" s="85"/>
      <c r="P366" s="236">
        <f>O366*H366</f>
        <v>0</v>
      </c>
      <c r="Q366" s="236">
        <v>0</v>
      </c>
      <c r="R366" s="236">
        <f>Q366*H366</f>
        <v>0</v>
      </c>
      <c r="S366" s="236">
        <v>0</v>
      </c>
      <c r="T366" s="23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8" t="s">
        <v>249</v>
      </c>
      <c r="AT366" s="238" t="s">
        <v>167</v>
      </c>
      <c r="AU366" s="238" t="s">
        <v>84</v>
      </c>
      <c r="AY366" s="18" t="s">
        <v>165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8" t="s">
        <v>82</v>
      </c>
      <c r="BK366" s="239">
        <f>ROUND(I366*H366,2)</f>
        <v>0</v>
      </c>
      <c r="BL366" s="18" t="s">
        <v>249</v>
      </c>
      <c r="BM366" s="238" t="s">
        <v>1841</v>
      </c>
    </row>
    <row r="367" spans="1:65" s="2" customFormat="1" ht="16.5" customHeight="1">
      <c r="A367" s="39"/>
      <c r="B367" s="40"/>
      <c r="C367" s="227" t="s">
        <v>453</v>
      </c>
      <c r="D367" s="227" t="s">
        <v>167</v>
      </c>
      <c r="E367" s="228" t="s">
        <v>1842</v>
      </c>
      <c r="F367" s="229" t="s">
        <v>1843</v>
      </c>
      <c r="G367" s="230" t="s">
        <v>188</v>
      </c>
      <c r="H367" s="231">
        <v>99.965</v>
      </c>
      <c r="I367" s="232"/>
      <c r="J367" s="233">
        <f>ROUND(I367*H367,2)</f>
        <v>0</v>
      </c>
      <c r="K367" s="229" t="s">
        <v>171</v>
      </c>
      <c r="L367" s="45"/>
      <c r="M367" s="234" t="s">
        <v>19</v>
      </c>
      <c r="N367" s="235" t="s">
        <v>46</v>
      </c>
      <c r="O367" s="85"/>
      <c r="P367" s="236">
        <f>O367*H367</f>
        <v>0</v>
      </c>
      <c r="Q367" s="236">
        <v>0</v>
      </c>
      <c r="R367" s="236">
        <f>Q367*H367</f>
        <v>0</v>
      </c>
      <c r="S367" s="236">
        <v>0</v>
      </c>
      <c r="T367" s="23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8" t="s">
        <v>249</v>
      </c>
      <c r="AT367" s="238" t="s">
        <v>167</v>
      </c>
      <c r="AU367" s="238" t="s">
        <v>84</v>
      </c>
      <c r="AY367" s="18" t="s">
        <v>165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8" t="s">
        <v>82</v>
      </c>
      <c r="BK367" s="239">
        <f>ROUND(I367*H367,2)</f>
        <v>0</v>
      </c>
      <c r="BL367" s="18" t="s">
        <v>249</v>
      </c>
      <c r="BM367" s="238" t="s">
        <v>1844</v>
      </c>
    </row>
    <row r="368" spans="1:65" s="2" customFormat="1" ht="16.5" customHeight="1">
      <c r="A368" s="39"/>
      <c r="B368" s="40"/>
      <c r="C368" s="227" t="s">
        <v>457</v>
      </c>
      <c r="D368" s="227" t="s">
        <v>167</v>
      </c>
      <c r="E368" s="228" t="s">
        <v>1502</v>
      </c>
      <c r="F368" s="229" t="s">
        <v>1503</v>
      </c>
      <c r="G368" s="230" t="s">
        <v>213</v>
      </c>
      <c r="H368" s="231">
        <v>2.108</v>
      </c>
      <c r="I368" s="232"/>
      <c r="J368" s="233">
        <f>ROUND(I368*H368,2)</f>
        <v>0</v>
      </c>
      <c r="K368" s="229" t="s">
        <v>171</v>
      </c>
      <c r="L368" s="45"/>
      <c r="M368" s="234" t="s">
        <v>19</v>
      </c>
      <c r="N368" s="235" t="s">
        <v>46</v>
      </c>
      <c r="O368" s="85"/>
      <c r="P368" s="236">
        <f>O368*H368</f>
        <v>0</v>
      </c>
      <c r="Q368" s="236">
        <v>0</v>
      </c>
      <c r="R368" s="236">
        <f>Q368*H368</f>
        <v>0</v>
      </c>
      <c r="S368" s="236">
        <v>0</v>
      </c>
      <c r="T368" s="23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249</v>
      </c>
      <c r="AT368" s="238" t="s">
        <v>167</v>
      </c>
      <c r="AU368" s="238" t="s">
        <v>84</v>
      </c>
      <c r="AY368" s="18" t="s">
        <v>165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82</v>
      </c>
      <c r="BK368" s="239">
        <f>ROUND(I368*H368,2)</f>
        <v>0</v>
      </c>
      <c r="BL368" s="18" t="s">
        <v>249</v>
      </c>
      <c r="BM368" s="238" t="s">
        <v>1845</v>
      </c>
    </row>
    <row r="369" spans="1:63" s="12" customFormat="1" ht="22.8" customHeight="1">
      <c r="A369" s="12"/>
      <c r="B369" s="211"/>
      <c r="C369" s="212"/>
      <c r="D369" s="213" t="s">
        <v>74</v>
      </c>
      <c r="E369" s="225" t="s">
        <v>889</v>
      </c>
      <c r="F369" s="225" t="s">
        <v>1846</v>
      </c>
      <c r="G369" s="212"/>
      <c r="H369" s="212"/>
      <c r="I369" s="215"/>
      <c r="J369" s="226">
        <f>BK369</f>
        <v>0</v>
      </c>
      <c r="K369" s="212"/>
      <c r="L369" s="217"/>
      <c r="M369" s="218"/>
      <c r="N369" s="219"/>
      <c r="O369" s="219"/>
      <c r="P369" s="220">
        <f>SUM(P370:P373)</f>
        <v>0</v>
      </c>
      <c r="Q369" s="219"/>
      <c r="R369" s="220">
        <f>SUM(R370:R373)</f>
        <v>0.02848</v>
      </c>
      <c r="S369" s="219"/>
      <c r="T369" s="221">
        <f>SUM(T370:T373)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2" t="s">
        <v>84</v>
      </c>
      <c r="AT369" s="223" t="s">
        <v>74</v>
      </c>
      <c r="AU369" s="223" t="s">
        <v>82</v>
      </c>
      <c r="AY369" s="222" t="s">
        <v>165</v>
      </c>
      <c r="BK369" s="224">
        <f>SUM(BK370:BK373)</f>
        <v>0</v>
      </c>
    </row>
    <row r="370" spans="1:65" s="2" customFormat="1" ht="16.5" customHeight="1">
      <c r="A370" s="39"/>
      <c r="B370" s="40"/>
      <c r="C370" s="227" t="s">
        <v>465</v>
      </c>
      <c r="D370" s="227" t="s">
        <v>167</v>
      </c>
      <c r="E370" s="228" t="s">
        <v>1847</v>
      </c>
      <c r="F370" s="229" t="s">
        <v>1848</v>
      </c>
      <c r="G370" s="230" t="s">
        <v>261</v>
      </c>
      <c r="H370" s="231">
        <v>8</v>
      </c>
      <c r="I370" s="232"/>
      <c r="J370" s="233">
        <f>ROUND(I370*H370,2)</f>
        <v>0</v>
      </c>
      <c r="K370" s="229" t="s">
        <v>171</v>
      </c>
      <c r="L370" s="45"/>
      <c r="M370" s="234" t="s">
        <v>19</v>
      </c>
      <c r="N370" s="235" t="s">
        <v>46</v>
      </c>
      <c r="O370" s="85"/>
      <c r="P370" s="236">
        <f>O370*H370</f>
        <v>0</v>
      </c>
      <c r="Q370" s="236">
        <v>0</v>
      </c>
      <c r="R370" s="236">
        <f>Q370*H370</f>
        <v>0</v>
      </c>
      <c r="S370" s="236">
        <v>0</v>
      </c>
      <c r="T370" s="23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8" t="s">
        <v>249</v>
      </c>
      <c r="AT370" s="238" t="s">
        <v>167</v>
      </c>
      <c r="AU370" s="238" t="s">
        <v>84</v>
      </c>
      <c r="AY370" s="18" t="s">
        <v>165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8" t="s">
        <v>82</v>
      </c>
      <c r="BK370" s="239">
        <f>ROUND(I370*H370,2)</f>
        <v>0</v>
      </c>
      <c r="BL370" s="18" t="s">
        <v>249</v>
      </c>
      <c r="BM370" s="238" t="s">
        <v>1849</v>
      </c>
    </row>
    <row r="371" spans="1:51" s="13" customFormat="1" ht="12">
      <c r="A371" s="13"/>
      <c r="B371" s="240"/>
      <c r="C371" s="241"/>
      <c r="D371" s="242" t="s">
        <v>174</v>
      </c>
      <c r="E371" s="243" t="s">
        <v>19</v>
      </c>
      <c r="F371" s="244" t="s">
        <v>1850</v>
      </c>
      <c r="G371" s="241"/>
      <c r="H371" s="245">
        <v>8</v>
      </c>
      <c r="I371" s="246"/>
      <c r="J371" s="241"/>
      <c r="K371" s="241"/>
      <c r="L371" s="247"/>
      <c r="M371" s="248"/>
      <c r="N371" s="249"/>
      <c r="O371" s="249"/>
      <c r="P371" s="249"/>
      <c r="Q371" s="249"/>
      <c r="R371" s="249"/>
      <c r="S371" s="249"/>
      <c r="T371" s="25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1" t="s">
        <v>174</v>
      </c>
      <c r="AU371" s="251" t="s">
        <v>84</v>
      </c>
      <c r="AV371" s="13" t="s">
        <v>84</v>
      </c>
      <c r="AW371" s="13" t="s">
        <v>36</v>
      </c>
      <c r="AX371" s="13" t="s">
        <v>82</v>
      </c>
      <c r="AY371" s="251" t="s">
        <v>165</v>
      </c>
    </row>
    <row r="372" spans="1:65" s="2" customFormat="1" ht="16.5" customHeight="1">
      <c r="A372" s="39"/>
      <c r="B372" s="40"/>
      <c r="C372" s="266" t="s">
        <v>471</v>
      </c>
      <c r="D372" s="266" t="s">
        <v>229</v>
      </c>
      <c r="E372" s="267" t="s">
        <v>1851</v>
      </c>
      <c r="F372" s="268" t="s">
        <v>1852</v>
      </c>
      <c r="G372" s="269" t="s">
        <v>261</v>
      </c>
      <c r="H372" s="270">
        <v>8</v>
      </c>
      <c r="I372" s="271"/>
      <c r="J372" s="272">
        <f>ROUND(I372*H372,2)</f>
        <v>0</v>
      </c>
      <c r="K372" s="268" t="s">
        <v>19</v>
      </c>
      <c r="L372" s="273"/>
      <c r="M372" s="274" t="s">
        <v>19</v>
      </c>
      <c r="N372" s="275" t="s">
        <v>46</v>
      </c>
      <c r="O372" s="85"/>
      <c r="P372" s="236">
        <f>O372*H372</f>
        <v>0</v>
      </c>
      <c r="Q372" s="236">
        <v>0.00356</v>
      </c>
      <c r="R372" s="236">
        <f>Q372*H372</f>
        <v>0.02848</v>
      </c>
      <c r="S372" s="236">
        <v>0</v>
      </c>
      <c r="T372" s="23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8" t="s">
        <v>314</v>
      </c>
      <c r="AT372" s="238" t="s">
        <v>229</v>
      </c>
      <c r="AU372" s="238" t="s">
        <v>84</v>
      </c>
      <c r="AY372" s="18" t="s">
        <v>165</v>
      </c>
      <c r="BE372" s="239">
        <f>IF(N372="základní",J372,0)</f>
        <v>0</v>
      </c>
      <c r="BF372" s="239">
        <f>IF(N372="snížená",J372,0)</f>
        <v>0</v>
      </c>
      <c r="BG372" s="239">
        <f>IF(N372="zákl. přenesená",J372,0)</f>
        <v>0</v>
      </c>
      <c r="BH372" s="239">
        <f>IF(N372="sníž. přenesená",J372,0)</f>
        <v>0</v>
      </c>
      <c r="BI372" s="239">
        <f>IF(N372="nulová",J372,0)</f>
        <v>0</v>
      </c>
      <c r="BJ372" s="18" t="s">
        <v>82</v>
      </c>
      <c r="BK372" s="239">
        <f>ROUND(I372*H372,2)</f>
        <v>0</v>
      </c>
      <c r="BL372" s="18" t="s">
        <v>249</v>
      </c>
      <c r="BM372" s="238" t="s">
        <v>1853</v>
      </c>
    </row>
    <row r="373" spans="1:65" s="2" customFormat="1" ht="16.5" customHeight="1">
      <c r="A373" s="39"/>
      <c r="B373" s="40"/>
      <c r="C373" s="227" t="s">
        <v>1854</v>
      </c>
      <c r="D373" s="227" t="s">
        <v>167</v>
      </c>
      <c r="E373" s="228" t="s">
        <v>1855</v>
      </c>
      <c r="F373" s="229" t="s">
        <v>1856</v>
      </c>
      <c r="G373" s="230" t="s">
        <v>213</v>
      </c>
      <c r="H373" s="231">
        <v>0.028</v>
      </c>
      <c r="I373" s="232"/>
      <c r="J373" s="233">
        <f>ROUND(I373*H373,2)</f>
        <v>0</v>
      </c>
      <c r="K373" s="229" t="s">
        <v>171</v>
      </c>
      <c r="L373" s="45"/>
      <c r="M373" s="234" t="s">
        <v>19</v>
      </c>
      <c r="N373" s="235" t="s">
        <v>46</v>
      </c>
      <c r="O373" s="85"/>
      <c r="P373" s="236">
        <f>O373*H373</f>
        <v>0</v>
      </c>
      <c r="Q373" s="236">
        <v>0</v>
      </c>
      <c r="R373" s="236">
        <f>Q373*H373</f>
        <v>0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249</v>
      </c>
      <c r="AT373" s="238" t="s">
        <v>167</v>
      </c>
      <c r="AU373" s="238" t="s">
        <v>84</v>
      </c>
      <c r="AY373" s="18" t="s">
        <v>165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82</v>
      </c>
      <c r="BK373" s="239">
        <f>ROUND(I373*H373,2)</f>
        <v>0</v>
      </c>
      <c r="BL373" s="18" t="s">
        <v>249</v>
      </c>
      <c r="BM373" s="238" t="s">
        <v>1857</v>
      </c>
    </row>
    <row r="374" spans="1:63" s="12" customFormat="1" ht="22.8" customHeight="1">
      <c r="A374" s="12"/>
      <c r="B374" s="211"/>
      <c r="C374" s="212"/>
      <c r="D374" s="213" t="s">
        <v>74</v>
      </c>
      <c r="E374" s="225" t="s">
        <v>1858</v>
      </c>
      <c r="F374" s="225" t="s">
        <v>1859</v>
      </c>
      <c r="G374" s="212"/>
      <c r="H374" s="212"/>
      <c r="I374" s="215"/>
      <c r="J374" s="226">
        <f>BK374</f>
        <v>0</v>
      </c>
      <c r="K374" s="212"/>
      <c r="L374" s="217"/>
      <c r="M374" s="218"/>
      <c r="N374" s="219"/>
      <c r="O374" s="219"/>
      <c r="P374" s="220">
        <f>SUM(P375:P380)</f>
        <v>0</v>
      </c>
      <c r="Q374" s="219"/>
      <c r="R374" s="220">
        <f>SUM(R375:R380)</f>
        <v>2.043315</v>
      </c>
      <c r="S374" s="219"/>
      <c r="T374" s="221">
        <f>SUM(T375:T380)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2" t="s">
        <v>84</v>
      </c>
      <c r="AT374" s="223" t="s">
        <v>74</v>
      </c>
      <c r="AU374" s="223" t="s">
        <v>82</v>
      </c>
      <c r="AY374" s="222" t="s">
        <v>165</v>
      </c>
      <c r="BK374" s="224">
        <f>SUM(BK375:BK380)</f>
        <v>0</v>
      </c>
    </row>
    <row r="375" spans="1:65" s="2" customFormat="1" ht="16.5" customHeight="1">
      <c r="A375" s="39"/>
      <c r="B375" s="40"/>
      <c r="C375" s="227" t="s">
        <v>1860</v>
      </c>
      <c r="D375" s="227" t="s">
        <v>167</v>
      </c>
      <c r="E375" s="228" t="s">
        <v>1861</v>
      </c>
      <c r="F375" s="229" t="s">
        <v>1862</v>
      </c>
      <c r="G375" s="230" t="s">
        <v>188</v>
      </c>
      <c r="H375" s="231">
        <v>76.5</v>
      </c>
      <c r="I375" s="232"/>
      <c r="J375" s="233">
        <f>ROUND(I375*H375,2)</f>
        <v>0</v>
      </c>
      <c r="K375" s="229" t="s">
        <v>171</v>
      </c>
      <c r="L375" s="45"/>
      <c r="M375" s="234" t="s">
        <v>19</v>
      </c>
      <c r="N375" s="235" t="s">
        <v>46</v>
      </c>
      <c r="O375" s="85"/>
      <c r="P375" s="236">
        <f>O375*H375</f>
        <v>0</v>
      </c>
      <c r="Q375" s="236">
        <v>0.02671</v>
      </c>
      <c r="R375" s="236">
        <f>Q375*H375</f>
        <v>2.043315</v>
      </c>
      <c r="S375" s="236">
        <v>0</v>
      </c>
      <c r="T375" s="23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8" t="s">
        <v>249</v>
      </c>
      <c r="AT375" s="238" t="s">
        <v>167</v>
      </c>
      <c r="AU375" s="238" t="s">
        <v>84</v>
      </c>
      <c r="AY375" s="18" t="s">
        <v>165</v>
      </c>
      <c r="BE375" s="239">
        <f>IF(N375="základní",J375,0)</f>
        <v>0</v>
      </c>
      <c r="BF375" s="239">
        <f>IF(N375="snížená",J375,0)</f>
        <v>0</v>
      </c>
      <c r="BG375" s="239">
        <f>IF(N375="zákl. přenesená",J375,0)</f>
        <v>0</v>
      </c>
      <c r="BH375" s="239">
        <f>IF(N375="sníž. přenesená",J375,0)</f>
        <v>0</v>
      </c>
      <c r="BI375" s="239">
        <f>IF(N375="nulová",J375,0)</f>
        <v>0</v>
      </c>
      <c r="BJ375" s="18" t="s">
        <v>82</v>
      </c>
      <c r="BK375" s="239">
        <f>ROUND(I375*H375,2)</f>
        <v>0</v>
      </c>
      <c r="BL375" s="18" t="s">
        <v>249</v>
      </c>
      <c r="BM375" s="238" t="s">
        <v>1863</v>
      </c>
    </row>
    <row r="376" spans="1:51" s="13" customFormat="1" ht="12">
      <c r="A376" s="13"/>
      <c r="B376" s="240"/>
      <c r="C376" s="241"/>
      <c r="D376" s="242" t="s">
        <v>174</v>
      </c>
      <c r="E376" s="243" t="s">
        <v>19</v>
      </c>
      <c r="F376" s="244" t="s">
        <v>1864</v>
      </c>
      <c r="G376" s="241"/>
      <c r="H376" s="245">
        <v>10.332</v>
      </c>
      <c r="I376" s="246"/>
      <c r="J376" s="241"/>
      <c r="K376" s="241"/>
      <c r="L376" s="247"/>
      <c r="M376" s="248"/>
      <c r="N376" s="249"/>
      <c r="O376" s="249"/>
      <c r="P376" s="249"/>
      <c r="Q376" s="249"/>
      <c r="R376" s="249"/>
      <c r="S376" s="249"/>
      <c r="T376" s="25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1" t="s">
        <v>174</v>
      </c>
      <c r="AU376" s="251" t="s">
        <v>84</v>
      </c>
      <c r="AV376" s="13" t="s">
        <v>84</v>
      </c>
      <c r="AW376" s="13" t="s">
        <v>36</v>
      </c>
      <c r="AX376" s="13" t="s">
        <v>75</v>
      </c>
      <c r="AY376" s="251" t="s">
        <v>165</v>
      </c>
    </row>
    <row r="377" spans="1:51" s="13" customFormat="1" ht="12">
      <c r="A377" s="13"/>
      <c r="B377" s="240"/>
      <c r="C377" s="241"/>
      <c r="D377" s="242" t="s">
        <v>174</v>
      </c>
      <c r="E377" s="243" t="s">
        <v>19</v>
      </c>
      <c r="F377" s="244" t="s">
        <v>1865</v>
      </c>
      <c r="G377" s="241"/>
      <c r="H377" s="245">
        <v>32.472</v>
      </c>
      <c r="I377" s="246"/>
      <c r="J377" s="241"/>
      <c r="K377" s="241"/>
      <c r="L377" s="247"/>
      <c r="M377" s="248"/>
      <c r="N377" s="249"/>
      <c r="O377" s="249"/>
      <c r="P377" s="249"/>
      <c r="Q377" s="249"/>
      <c r="R377" s="249"/>
      <c r="S377" s="249"/>
      <c r="T377" s="25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1" t="s">
        <v>174</v>
      </c>
      <c r="AU377" s="251" t="s">
        <v>84</v>
      </c>
      <c r="AV377" s="13" t="s">
        <v>84</v>
      </c>
      <c r="AW377" s="13" t="s">
        <v>36</v>
      </c>
      <c r="AX377" s="13" t="s">
        <v>75</v>
      </c>
      <c r="AY377" s="251" t="s">
        <v>165</v>
      </c>
    </row>
    <row r="378" spans="1:51" s="13" customFormat="1" ht="12">
      <c r="A378" s="13"/>
      <c r="B378" s="240"/>
      <c r="C378" s="241"/>
      <c r="D378" s="242" t="s">
        <v>174</v>
      </c>
      <c r="E378" s="243" t="s">
        <v>19</v>
      </c>
      <c r="F378" s="244" t="s">
        <v>1866</v>
      </c>
      <c r="G378" s="241"/>
      <c r="H378" s="245">
        <v>33.696</v>
      </c>
      <c r="I378" s="246"/>
      <c r="J378" s="241"/>
      <c r="K378" s="241"/>
      <c r="L378" s="247"/>
      <c r="M378" s="248"/>
      <c r="N378" s="249"/>
      <c r="O378" s="249"/>
      <c r="P378" s="249"/>
      <c r="Q378" s="249"/>
      <c r="R378" s="249"/>
      <c r="S378" s="249"/>
      <c r="T378" s="25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1" t="s">
        <v>174</v>
      </c>
      <c r="AU378" s="251" t="s">
        <v>84</v>
      </c>
      <c r="AV378" s="13" t="s">
        <v>84</v>
      </c>
      <c r="AW378" s="13" t="s">
        <v>36</v>
      </c>
      <c r="AX378" s="13" t="s">
        <v>75</v>
      </c>
      <c r="AY378" s="251" t="s">
        <v>165</v>
      </c>
    </row>
    <row r="379" spans="1:51" s="14" customFormat="1" ht="12">
      <c r="A379" s="14"/>
      <c r="B379" s="252"/>
      <c r="C379" s="253"/>
      <c r="D379" s="242" t="s">
        <v>174</v>
      </c>
      <c r="E379" s="254" t="s">
        <v>19</v>
      </c>
      <c r="F379" s="255" t="s">
        <v>178</v>
      </c>
      <c r="G379" s="253"/>
      <c r="H379" s="256">
        <v>76.5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2" t="s">
        <v>174</v>
      </c>
      <c r="AU379" s="262" t="s">
        <v>84</v>
      </c>
      <c r="AV379" s="14" t="s">
        <v>172</v>
      </c>
      <c r="AW379" s="14" t="s">
        <v>36</v>
      </c>
      <c r="AX379" s="14" t="s">
        <v>82</v>
      </c>
      <c r="AY379" s="262" t="s">
        <v>165</v>
      </c>
    </row>
    <row r="380" spans="1:65" s="2" customFormat="1" ht="16.5" customHeight="1">
      <c r="A380" s="39"/>
      <c r="B380" s="40"/>
      <c r="C380" s="227" t="s">
        <v>1867</v>
      </c>
      <c r="D380" s="227" t="s">
        <v>167</v>
      </c>
      <c r="E380" s="228" t="s">
        <v>1868</v>
      </c>
      <c r="F380" s="229" t="s">
        <v>1869</v>
      </c>
      <c r="G380" s="230" t="s">
        <v>213</v>
      </c>
      <c r="H380" s="231">
        <v>2.043</v>
      </c>
      <c r="I380" s="232"/>
      <c r="J380" s="233">
        <f>ROUND(I380*H380,2)</f>
        <v>0</v>
      </c>
      <c r="K380" s="229" t="s">
        <v>171</v>
      </c>
      <c r="L380" s="45"/>
      <c r="M380" s="234" t="s">
        <v>19</v>
      </c>
      <c r="N380" s="235" t="s">
        <v>46</v>
      </c>
      <c r="O380" s="85"/>
      <c r="P380" s="236">
        <f>O380*H380</f>
        <v>0</v>
      </c>
      <c r="Q380" s="236">
        <v>0</v>
      </c>
      <c r="R380" s="236">
        <f>Q380*H380</f>
        <v>0</v>
      </c>
      <c r="S380" s="236">
        <v>0</v>
      </c>
      <c r="T380" s="23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8" t="s">
        <v>249</v>
      </c>
      <c r="AT380" s="238" t="s">
        <v>167</v>
      </c>
      <c r="AU380" s="238" t="s">
        <v>84</v>
      </c>
      <c r="AY380" s="18" t="s">
        <v>165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8" t="s">
        <v>82</v>
      </c>
      <c r="BK380" s="239">
        <f>ROUND(I380*H380,2)</f>
        <v>0</v>
      </c>
      <c r="BL380" s="18" t="s">
        <v>249</v>
      </c>
      <c r="BM380" s="238" t="s">
        <v>1870</v>
      </c>
    </row>
    <row r="381" spans="1:63" s="12" customFormat="1" ht="22.8" customHeight="1">
      <c r="A381" s="12"/>
      <c r="B381" s="211"/>
      <c r="C381" s="212"/>
      <c r="D381" s="213" t="s">
        <v>74</v>
      </c>
      <c r="E381" s="225" t="s">
        <v>1505</v>
      </c>
      <c r="F381" s="225" t="s">
        <v>1506</v>
      </c>
      <c r="G381" s="212"/>
      <c r="H381" s="212"/>
      <c r="I381" s="215"/>
      <c r="J381" s="226">
        <f>BK381</f>
        <v>0</v>
      </c>
      <c r="K381" s="212"/>
      <c r="L381" s="217"/>
      <c r="M381" s="218"/>
      <c r="N381" s="219"/>
      <c r="O381" s="219"/>
      <c r="P381" s="220">
        <f>SUM(P382:P429)</f>
        <v>0</v>
      </c>
      <c r="Q381" s="219"/>
      <c r="R381" s="220">
        <f>SUM(R382:R429)</f>
        <v>2.926264</v>
      </c>
      <c r="S381" s="219"/>
      <c r="T381" s="221">
        <f>SUM(T382:T429)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22" t="s">
        <v>84</v>
      </c>
      <c r="AT381" s="223" t="s">
        <v>74</v>
      </c>
      <c r="AU381" s="223" t="s">
        <v>82</v>
      </c>
      <c r="AY381" s="222" t="s">
        <v>165</v>
      </c>
      <c r="BK381" s="224">
        <f>SUM(BK382:BK429)</f>
        <v>0</v>
      </c>
    </row>
    <row r="382" spans="1:65" s="2" customFormat="1" ht="16.5" customHeight="1">
      <c r="A382" s="39"/>
      <c r="B382" s="40"/>
      <c r="C382" s="227" t="s">
        <v>1871</v>
      </c>
      <c r="D382" s="227" t="s">
        <v>167</v>
      </c>
      <c r="E382" s="228" t="s">
        <v>1872</v>
      </c>
      <c r="F382" s="229" t="s">
        <v>1873</v>
      </c>
      <c r="G382" s="230" t="s">
        <v>252</v>
      </c>
      <c r="H382" s="231">
        <v>81</v>
      </c>
      <c r="I382" s="232"/>
      <c r="J382" s="233">
        <f>ROUND(I382*H382,2)</f>
        <v>0</v>
      </c>
      <c r="K382" s="229" t="s">
        <v>171</v>
      </c>
      <c r="L382" s="45"/>
      <c r="M382" s="234" t="s">
        <v>19</v>
      </c>
      <c r="N382" s="235" t="s">
        <v>46</v>
      </c>
      <c r="O382" s="85"/>
      <c r="P382" s="236">
        <f>O382*H382</f>
        <v>0</v>
      </c>
      <c r="Q382" s="236">
        <v>0.00138</v>
      </c>
      <c r="R382" s="236">
        <f>Q382*H382</f>
        <v>0.11177999999999999</v>
      </c>
      <c r="S382" s="236">
        <v>0</v>
      </c>
      <c r="T382" s="237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8" t="s">
        <v>249</v>
      </c>
      <c r="AT382" s="238" t="s">
        <v>167</v>
      </c>
      <c r="AU382" s="238" t="s">
        <v>84</v>
      </c>
      <c r="AY382" s="18" t="s">
        <v>165</v>
      </c>
      <c r="BE382" s="239">
        <f>IF(N382="základní",J382,0)</f>
        <v>0</v>
      </c>
      <c r="BF382" s="239">
        <f>IF(N382="snížená",J382,0)</f>
        <v>0</v>
      </c>
      <c r="BG382" s="239">
        <f>IF(N382="zákl. přenesená",J382,0)</f>
        <v>0</v>
      </c>
      <c r="BH382" s="239">
        <f>IF(N382="sníž. přenesená",J382,0)</f>
        <v>0</v>
      </c>
      <c r="BI382" s="239">
        <f>IF(N382="nulová",J382,0)</f>
        <v>0</v>
      </c>
      <c r="BJ382" s="18" t="s">
        <v>82</v>
      </c>
      <c r="BK382" s="239">
        <f>ROUND(I382*H382,2)</f>
        <v>0</v>
      </c>
      <c r="BL382" s="18" t="s">
        <v>249</v>
      </c>
      <c r="BM382" s="238" t="s">
        <v>1874</v>
      </c>
    </row>
    <row r="383" spans="1:47" s="2" customFormat="1" ht="12">
      <c r="A383" s="39"/>
      <c r="B383" s="40"/>
      <c r="C383" s="41"/>
      <c r="D383" s="242" t="s">
        <v>897</v>
      </c>
      <c r="E383" s="41"/>
      <c r="F383" s="263" t="s">
        <v>1875</v>
      </c>
      <c r="G383" s="41"/>
      <c r="H383" s="41"/>
      <c r="I383" s="147"/>
      <c r="J383" s="41"/>
      <c r="K383" s="41"/>
      <c r="L383" s="45"/>
      <c r="M383" s="264"/>
      <c r="N383" s="265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897</v>
      </c>
      <c r="AU383" s="18" t="s">
        <v>84</v>
      </c>
    </row>
    <row r="384" spans="1:65" s="2" customFormat="1" ht="16.5" customHeight="1">
      <c r="A384" s="39"/>
      <c r="B384" s="40"/>
      <c r="C384" s="266" t="s">
        <v>1876</v>
      </c>
      <c r="D384" s="266" t="s">
        <v>229</v>
      </c>
      <c r="E384" s="267" t="s">
        <v>1877</v>
      </c>
      <c r="F384" s="268" t="s">
        <v>1878</v>
      </c>
      <c r="G384" s="269" t="s">
        <v>252</v>
      </c>
      <c r="H384" s="270">
        <v>81</v>
      </c>
      <c r="I384" s="271"/>
      <c r="J384" s="272">
        <f>ROUND(I384*H384,2)</f>
        <v>0</v>
      </c>
      <c r="K384" s="268" t="s">
        <v>19</v>
      </c>
      <c r="L384" s="273"/>
      <c r="M384" s="274" t="s">
        <v>19</v>
      </c>
      <c r="N384" s="275" t="s">
        <v>46</v>
      </c>
      <c r="O384" s="85"/>
      <c r="P384" s="236">
        <f>O384*H384</f>
        <v>0</v>
      </c>
      <c r="Q384" s="236">
        <v>0.0033</v>
      </c>
      <c r="R384" s="236">
        <f>Q384*H384</f>
        <v>0.2673</v>
      </c>
      <c r="S384" s="236">
        <v>0</v>
      </c>
      <c r="T384" s="23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8" t="s">
        <v>314</v>
      </c>
      <c r="AT384" s="238" t="s">
        <v>229</v>
      </c>
      <c r="AU384" s="238" t="s">
        <v>84</v>
      </c>
      <c r="AY384" s="18" t="s">
        <v>165</v>
      </c>
      <c r="BE384" s="239">
        <f>IF(N384="základní",J384,0)</f>
        <v>0</v>
      </c>
      <c r="BF384" s="239">
        <f>IF(N384="snížená",J384,0)</f>
        <v>0</v>
      </c>
      <c r="BG384" s="239">
        <f>IF(N384="zákl. přenesená",J384,0)</f>
        <v>0</v>
      </c>
      <c r="BH384" s="239">
        <f>IF(N384="sníž. přenesená",J384,0)</f>
        <v>0</v>
      </c>
      <c r="BI384" s="239">
        <f>IF(N384="nulová",J384,0)</f>
        <v>0</v>
      </c>
      <c r="BJ384" s="18" t="s">
        <v>82</v>
      </c>
      <c r="BK384" s="239">
        <f>ROUND(I384*H384,2)</f>
        <v>0</v>
      </c>
      <c r="BL384" s="18" t="s">
        <v>249</v>
      </c>
      <c r="BM384" s="238" t="s">
        <v>1879</v>
      </c>
    </row>
    <row r="385" spans="1:47" s="2" customFormat="1" ht="12">
      <c r="A385" s="39"/>
      <c r="B385" s="40"/>
      <c r="C385" s="41"/>
      <c r="D385" s="242" t="s">
        <v>897</v>
      </c>
      <c r="E385" s="41"/>
      <c r="F385" s="263" t="s">
        <v>1875</v>
      </c>
      <c r="G385" s="41"/>
      <c r="H385" s="41"/>
      <c r="I385" s="147"/>
      <c r="J385" s="41"/>
      <c r="K385" s="41"/>
      <c r="L385" s="45"/>
      <c r="M385" s="264"/>
      <c r="N385" s="265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897</v>
      </c>
      <c r="AU385" s="18" t="s">
        <v>84</v>
      </c>
    </row>
    <row r="386" spans="1:65" s="2" customFormat="1" ht="16.5" customHeight="1">
      <c r="A386" s="39"/>
      <c r="B386" s="40"/>
      <c r="C386" s="227" t="s">
        <v>1880</v>
      </c>
      <c r="D386" s="227" t="s">
        <v>167</v>
      </c>
      <c r="E386" s="228" t="s">
        <v>1881</v>
      </c>
      <c r="F386" s="229" t="s">
        <v>1882</v>
      </c>
      <c r="G386" s="230" t="s">
        <v>252</v>
      </c>
      <c r="H386" s="231">
        <v>37</v>
      </c>
      <c r="I386" s="232"/>
      <c r="J386" s="233">
        <f>ROUND(I386*H386,2)</f>
        <v>0</v>
      </c>
      <c r="K386" s="229" t="s">
        <v>171</v>
      </c>
      <c r="L386" s="45"/>
      <c r="M386" s="234" t="s">
        <v>19</v>
      </c>
      <c r="N386" s="235" t="s">
        <v>46</v>
      </c>
      <c r="O386" s="85"/>
      <c r="P386" s="236">
        <f>O386*H386</f>
        <v>0</v>
      </c>
      <c r="Q386" s="236">
        <v>0</v>
      </c>
      <c r="R386" s="236">
        <f>Q386*H386</f>
        <v>0</v>
      </c>
      <c r="S386" s="236">
        <v>0</v>
      </c>
      <c r="T386" s="23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249</v>
      </c>
      <c r="AT386" s="238" t="s">
        <v>167</v>
      </c>
      <c r="AU386" s="238" t="s">
        <v>84</v>
      </c>
      <c r="AY386" s="18" t="s">
        <v>165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82</v>
      </c>
      <c r="BK386" s="239">
        <f>ROUND(I386*H386,2)</f>
        <v>0</v>
      </c>
      <c r="BL386" s="18" t="s">
        <v>249</v>
      </c>
      <c r="BM386" s="238" t="s">
        <v>1883</v>
      </c>
    </row>
    <row r="387" spans="1:47" s="2" customFormat="1" ht="12">
      <c r="A387" s="39"/>
      <c r="B387" s="40"/>
      <c r="C387" s="41"/>
      <c r="D387" s="242" t="s">
        <v>897</v>
      </c>
      <c r="E387" s="41"/>
      <c r="F387" s="263" t="s">
        <v>1884</v>
      </c>
      <c r="G387" s="41"/>
      <c r="H387" s="41"/>
      <c r="I387" s="147"/>
      <c r="J387" s="41"/>
      <c r="K387" s="41"/>
      <c r="L387" s="45"/>
      <c r="M387" s="264"/>
      <c r="N387" s="265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897</v>
      </c>
      <c r="AU387" s="18" t="s">
        <v>84</v>
      </c>
    </row>
    <row r="388" spans="1:65" s="2" customFormat="1" ht="16.5" customHeight="1">
      <c r="A388" s="39"/>
      <c r="B388" s="40"/>
      <c r="C388" s="266" t="s">
        <v>1885</v>
      </c>
      <c r="D388" s="266" t="s">
        <v>229</v>
      </c>
      <c r="E388" s="267" t="s">
        <v>1886</v>
      </c>
      <c r="F388" s="268" t="s">
        <v>1887</v>
      </c>
      <c r="G388" s="269" t="s">
        <v>252</v>
      </c>
      <c r="H388" s="270">
        <v>37</v>
      </c>
      <c r="I388" s="271"/>
      <c r="J388" s="272">
        <f>ROUND(I388*H388,2)</f>
        <v>0</v>
      </c>
      <c r="K388" s="268" t="s">
        <v>19</v>
      </c>
      <c r="L388" s="273"/>
      <c r="M388" s="274" t="s">
        <v>19</v>
      </c>
      <c r="N388" s="275" t="s">
        <v>46</v>
      </c>
      <c r="O388" s="85"/>
      <c r="P388" s="236">
        <f>O388*H388</f>
        <v>0</v>
      </c>
      <c r="Q388" s="236">
        <v>0.0065</v>
      </c>
      <c r="R388" s="236">
        <f>Q388*H388</f>
        <v>0.2405</v>
      </c>
      <c r="S388" s="236">
        <v>0</v>
      </c>
      <c r="T388" s="237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8" t="s">
        <v>314</v>
      </c>
      <c r="AT388" s="238" t="s">
        <v>229</v>
      </c>
      <c r="AU388" s="238" t="s">
        <v>84</v>
      </c>
      <c r="AY388" s="18" t="s">
        <v>165</v>
      </c>
      <c r="BE388" s="239">
        <f>IF(N388="základní",J388,0)</f>
        <v>0</v>
      </c>
      <c r="BF388" s="239">
        <f>IF(N388="snížená",J388,0)</f>
        <v>0</v>
      </c>
      <c r="BG388" s="239">
        <f>IF(N388="zákl. přenesená",J388,0)</f>
        <v>0</v>
      </c>
      <c r="BH388" s="239">
        <f>IF(N388="sníž. přenesená",J388,0)</f>
        <v>0</v>
      </c>
      <c r="BI388" s="239">
        <f>IF(N388="nulová",J388,0)</f>
        <v>0</v>
      </c>
      <c r="BJ388" s="18" t="s">
        <v>82</v>
      </c>
      <c r="BK388" s="239">
        <f>ROUND(I388*H388,2)</f>
        <v>0</v>
      </c>
      <c r="BL388" s="18" t="s">
        <v>249</v>
      </c>
      <c r="BM388" s="238" t="s">
        <v>1888</v>
      </c>
    </row>
    <row r="389" spans="1:65" s="2" customFormat="1" ht="16.5" customHeight="1">
      <c r="A389" s="39"/>
      <c r="B389" s="40"/>
      <c r="C389" s="227" t="s">
        <v>1889</v>
      </c>
      <c r="D389" s="227" t="s">
        <v>167</v>
      </c>
      <c r="E389" s="228" t="s">
        <v>1890</v>
      </c>
      <c r="F389" s="229" t="s">
        <v>1891</v>
      </c>
      <c r="G389" s="230" t="s">
        <v>252</v>
      </c>
      <c r="H389" s="231">
        <v>129.2</v>
      </c>
      <c r="I389" s="232"/>
      <c r="J389" s="233">
        <f>ROUND(I389*H389,2)</f>
        <v>0</v>
      </c>
      <c r="K389" s="229" t="s">
        <v>171</v>
      </c>
      <c r="L389" s="45"/>
      <c r="M389" s="234" t="s">
        <v>19</v>
      </c>
      <c r="N389" s="235" t="s">
        <v>46</v>
      </c>
      <c r="O389" s="85"/>
      <c r="P389" s="236">
        <f>O389*H389</f>
        <v>0</v>
      </c>
      <c r="Q389" s="236">
        <v>0</v>
      </c>
      <c r="R389" s="236">
        <f>Q389*H389</f>
        <v>0</v>
      </c>
      <c r="S389" s="236">
        <v>0</v>
      </c>
      <c r="T389" s="23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8" t="s">
        <v>249</v>
      </c>
      <c r="AT389" s="238" t="s">
        <v>167</v>
      </c>
      <c r="AU389" s="238" t="s">
        <v>84</v>
      </c>
      <c r="AY389" s="18" t="s">
        <v>165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8" t="s">
        <v>82</v>
      </c>
      <c r="BK389" s="239">
        <f>ROUND(I389*H389,2)</f>
        <v>0</v>
      </c>
      <c r="BL389" s="18" t="s">
        <v>249</v>
      </c>
      <c r="BM389" s="238" t="s">
        <v>1892</v>
      </c>
    </row>
    <row r="390" spans="1:47" s="2" customFormat="1" ht="12">
      <c r="A390" s="39"/>
      <c r="B390" s="40"/>
      <c r="C390" s="41"/>
      <c r="D390" s="242" t="s">
        <v>897</v>
      </c>
      <c r="E390" s="41"/>
      <c r="F390" s="263" t="s">
        <v>1893</v>
      </c>
      <c r="G390" s="41"/>
      <c r="H390" s="41"/>
      <c r="I390" s="147"/>
      <c r="J390" s="41"/>
      <c r="K390" s="41"/>
      <c r="L390" s="45"/>
      <c r="M390" s="264"/>
      <c r="N390" s="265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897</v>
      </c>
      <c r="AU390" s="18" t="s">
        <v>84</v>
      </c>
    </row>
    <row r="391" spans="1:51" s="13" customFormat="1" ht="12">
      <c r="A391" s="13"/>
      <c r="B391" s="240"/>
      <c r="C391" s="241"/>
      <c r="D391" s="242" t="s">
        <v>174</v>
      </c>
      <c r="E391" s="243" t="s">
        <v>19</v>
      </c>
      <c r="F391" s="244" t="s">
        <v>1894</v>
      </c>
      <c r="G391" s="241"/>
      <c r="H391" s="245">
        <v>129.2</v>
      </c>
      <c r="I391" s="246"/>
      <c r="J391" s="241"/>
      <c r="K391" s="241"/>
      <c r="L391" s="247"/>
      <c r="M391" s="248"/>
      <c r="N391" s="249"/>
      <c r="O391" s="249"/>
      <c r="P391" s="249"/>
      <c r="Q391" s="249"/>
      <c r="R391" s="249"/>
      <c r="S391" s="249"/>
      <c r="T391" s="25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1" t="s">
        <v>174</v>
      </c>
      <c r="AU391" s="251" t="s">
        <v>84</v>
      </c>
      <c r="AV391" s="13" t="s">
        <v>84</v>
      </c>
      <c r="AW391" s="13" t="s">
        <v>36</v>
      </c>
      <c r="AX391" s="13" t="s">
        <v>82</v>
      </c>
      <c r="AY391" s="251" t="s">
        <v>165</v>
      </c>
    </row>
    <row r="392" spans="1:65" s="2" customFormat="1" ht="16.5" customHeight="1">
      <c r="A392" s="39"/>
      <c r="B392" s="40"/>
      <c r="C392" s="266" t="s">
        <v>1895</v>
      </c>
      <c r="D392" s="266" t="s">
        <v>229</v>
      </c>
      <c r="E392" s="267" t="s">
        <v>1896</v>
      </c>
      <c r="F392" s="268" t="s">
        <v>1897</v>
      </c>
      <c r="G392" s="269" t="s">
        <v>252</v>
      </c>
      <c r="H392" s="270">
        <v>28.2</v>
      </c>
      <c r="I392" s="271"/>
      <c r="J392" s="272">
        <f>ROUND(I392*H392,2)</f>
        <v>0</v>
      </c>
      <c r="K392" s="268" t="s">
        <v>19</v>
      </c>
      <c r="L392" s="273"/>
      <c r="M392" s="274" t="s">
        <v>19</v>
      </c>
      <c r="N392" s="275" t="s">
        <v>46</v>
      </c>
      <c r="O392" s="85"/>
      <c r="P392" s="236">
        <f>O392*H392</f>
        <v>0</v>
      </c>
      <c r="Q392" s="236">
        <v>0.00132</v>
      </c>
      <c r="R392" s="236">
        <f>Q392*H392</f>
        <v>0.037224</v>
      </c>
      <c r="S392" s="236">
        <v>0</v>
      </c>
      <c r="T392" s="237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8" t="s">
        <v>314</v>
      </c>
      <c r="AT392" s="238" t="s">
        <v>229</v>
      </c>
      <c r="AU392" s="238" t="s">
        <v>84</v>
      </c>
      <c r="AY392" s="18" t="s">
        <v>165</v>
      </c>
      <c r="BE392" s="239">
        <f>IF(N392="základní",J392,0)</f>
        <v>0</v>
      </c>
      <c r="BF392" s="239">
        <f>IF(N392="snížená",J392,0)</f>
        <v>0</v>
      </c>
      <c r="BG392" s="239">
        <f>IF(N392="zákl. přenesená",J392,0)</f>
        <v>0</v>
      </c>
      <c r="BH392" s="239">
        <f>IF(N392="sníž. přenesená",J392,0)</f>
        <v>0</v>
      </c>
      <c r="BI392" s="239">
        <f>IF(N392="nulová",J392,0)</f>
        <v>0</v>
      </c>
      <c r="BJ392" s="18" t="s">
        <v>82</v>
      </c>
      <c r="BK392" s="239">
        <f>ROUND(I392*H392,2)</f>
        <v>0</v>
      </c>
      <c r="BL392" s="18" t="s">
        <v>249</v>
      </c>
      <c r="BM392" s="238" t="s">
        <v>1898</v>
      </c>
    </row>
    <row r="393" spans="1:65" s="2" customFormat="1" ht="16.5" customHeight="1">
      <c r="A393" s="39"/>
      <c r="B393" s="40"/>
      <c r="C393" s="266" t="s">
        <v>1899</v>
      </c>
      <c r="D393" s="266" t="s">
        <v>229</v>
      </c>
      <c r="E393" s="267" t="s">
        <v>1900</v>
      </c>
      <c r="F393" s="268" t="s">
        <v>1901</v>
      </c>
      <c r="G393" s="269" t="s">
        <v>252</v>
      </c>
      <c r="H393" s="270">
        <v>101</v>
      </c>
      <c r="I393" s="271"/>
      <c r="J393" s="272">
        <f>ROUND(I393*H393,2)</f>
        <v>0</v>
      </c>
      <c r="K393" s="268" t="s">
        <v>19</v>
      </c>
      <c r="L393" s="273"/>
      <c r="M393" s="274" t="s">
        <v>19</v>
      </c>
      <c r="N393" s="275" t="s">
        <v>46</v>
      </c>
      <c r="O393" s="85"/>
      <c r="P393" s="236">
        <f>O393*H393</f>
        <v>0</v>
      </c>
      <c r="Q393" s="236">
        <v>0.00132</v>
      </c>
      <c r="R393" s="236">
        <f>Q393*H393</f>
        <v>0.13332</v>
      </c>
      <c r="S393" s="236">
        <v>0</v>
      </c>
      <c r="T393" s="23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314</v>
      </c>
      <c r="AT393" s="238" t="s">
        <v>229</v>
      </c>
      <c r="AU393" s="238" t="s">
        <v>84</v>
      </c>
      <c r="AY393" s="18" t="s">
        <v>165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82</v>
      </c>
      <c r="BK393" s="239">
        <f>ROUND(I393*H393,2)</f>
        <v>0</v>
      </c>
      <c r="BL393" s="18" t="s">
        <v>249</v>
      </c>
      <c r="BM393" s="238" t="s">
        <v>1902</v>
      </c>
    </row>
    <row r="394" spans="1:65" s="2" customFormat="1" ht="16.5" customHeight="1">
      <c r="A394" s="39"/>
      <c r="B394" s="40"/>
      <c r="C394" s="227" t="s">
        <v>1903</v>
      </c>
      <c r="D394" s="227" t="s">
        <v>167</v>
      </c>
      <c r="E394" s="228" t="s">
        <v>1904</v>
      </c>
      <c r="F394" s="229" t="s">
        <v>1905</v>
      </c>
      <c r="G394" s="230" t="s">
        <v>252</v>
      </c>
      <c r="H394" s="231">
        <v>4</v>
      </c>
      <c r="I394" s="232"/>
      <c r="J394" s="233">
        <f>ROUND(I394*H394,2)</f>
        <v>0</v>
      </c>
      <c r="K394" s="229" t="s">
        <v>171</v>
      </c>
      <c r="L394" s="45"/>
      <c r="M394" s="234" t="s">
        <v>19</v>
      </c>
      <c r="N394" s="235" t="s">
        <v>46</v>
      </c>
      <c r="O394" s="85"/>
      <c r="P394" s="236">
        <f>O394*H394</f>
        <v>0</v>
      </c>
      <c r="Q394" s="236">
        <v>0.00136</v>
      </c>
      <c r="R394" s="236">
        <f>Q394*H394</f>
        <v>0.00544</v>
      </c>
      <c r="S394" s="236">
        <v>0</v>
      </c>
      <c r="T394" s="237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8" t="s">
        <v>249</v>
      </c>
      <c r="AT394" s="238" t="s">
        <v>167</v>
      </c>
      <c r="AU394" s="238" t="s">
        <v>84</v>
      </c>
      <c r="AY394" s="18" t="s">
        <v>165</v>
      </c>
      <c r="BE394" s="239">
        <f>IF(N394="základní",J394,0)</f>
        <v>0</v>
      </c>
      <c r="BF394" s="239">
        <f>IF(N394="snížená",J394,0)</f>
        <v>0</v>
      </c>
      <c r="BG394" s="239">
        <f>IF(N394="zákl. přenesená",J394,0)</f>
        <v>0</v>
      </c>
      <c r="BH394" s="239">
        <f>IF(N394="sníž. přenesená",J394,0)</f>
        <v>0</v>
      </c>
      <c r="BI394" s="239">
        <f>IF(N394="nulová",J394,0)</f>
        <v>0</v>
      </c>
      <c r="BJ394" s="18" t="s">
        <v>82</v>
      </c>
      <c r="BK394" s="239">
        <f>ROUND(I394*H394,2)</f>
        <v>0</v>
      </c>
      <c r="BL394" s="18" t="s">
        <v>249</v>
      </c>
      <c r="BM394" s="238" t="s">
        <v>1906</v>
      </c>
    </row>
    <row r="395" spans="1:47" s="2" customFormat="1" ht="12">
      <c r="A395" s="39"/>
      <c r="B395" s="40"/>
      <c r="C395" s="41"/>
      <c r="D395" s="242" t="s">
        <v>897</v>
      </c>
      <c r="E395" s="41"/>
      <c r="F395" s="263" t="s">
        <v>1907</v>
      </c>
      <c r="G395" s="41"/>
      <c r="H395" s="41"/>
      <c r="I395" s="147"/>
      <c r="J395" s="41"/>
      <c r="K395" s="41"/>
      <c r="L395" s="45"/>
      <c r="M395" s="264"/>
      <c r="N395" s="265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897</v>
      </c>
      <c r="AU395" s="18" t="s">
        <v>84</v>
      </c>
    </row>
    <row r="396" spans="1:65" s="2" customFormat="1" ht="16.5" customHeight="1">
      <c r="A396" s="39"/>
      <c r="B396" s="40"/>
      <c r="C396" s="266" t="s">
        <v>1908</v>
      </c>
      <c r="D396" s="266" t="s">
        <v>229</v>
      </c>
      <c r="E396" s="267" t="s">
        <v>1909</v>
      </c>
      <c r="F396" s="268" t="s">
        <v>1910</v>
      </c>
      <c r="G396" s="269" t="s">
        <v>252</v>
      </c>
      <c r="H396" s="270">
        <v>4</v>
      </c>
      <c r="I396" s="271"/>
      <c r="J396" s="272">
        <f>ROUND(I396*H396,2)</f>
        <v>0</v>
      </c>
      <c r="K396" s="268" t="s">
        <v>19</v>
      </c>
      <c r="L396" s="273"/>
      <c r="M396" s="274" t="s">
        <v>19</v>
      </c>
      <c r="N396" s="275" t="s">
        <v>46</v>
      </c>
      <c r="O396" s="85"/>
      <c r="P396" s="236">
        <f>O396*H396</f>
        <v>0</v>
      </c>
      <c r="Q396" s="236">
        <v>0.00132</v>
      </c>
      <c r="R396" s="236">
        <f>Q396*H396</f>
        <v>0.00528</v>
      </c>
      <c r="S396" s="236">
        <v>0</v>
      </c>
      <c r="T396" s="237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8" t="s">
        <v>314</v>
      </c>
      <c r="AT396" s="238" t="s">
        <v>229</v>
      </c>
      <c r="AU396" s="238" t="s">
        <v>84</v>
      </c>
      <c r="AY396" s="18" t="s">
        <v>165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8" t="s">
        <v>82</v>
      </c>
      <c r="BK396" s="239">
        <f>ROUND(I396*H396,2)</f>
        <v>0</v>
      </c>
      <c r="BL396" s="18" t="s">
        <v>249</v>
      </c>
      <c r="BM396" s="238" t="s">
        <v>1911</v>
      </c>
    </row>
    <row r="397" spans="1:65" s="2" customFormat="1" ht="16.5" customHeight="1">
      <c r="A397" s="39"/>
      <c r="B397" s="40"/>
      <c r="C397" s="227" t="s">
        <v>1912</v>
      </c>
      <c r="D397" s="227" t="s">
        <v>167</v>
      </c>
      <c r="E397" s="228" t="s">
        <v>1913</v>
      </c>
      <c r="F397" s="229" t="s">
        <v>1914</v>
      </c>
      <c r="G397" s="230" t="s">
        <v>252</v>
      </c>
      <c r="H397" s="231">
        <v>102.4</v>
      </c>
      <c r="I397" s="232"/>
      <c r="J397" s="233">
        <f>ROUND(I397*H397,2)</f>
        <v>0</v>
      </c>
      <c r="K397" s="229" t="s">
        <v>171</v>
      </c>
      <c r="L397" s="45"/>
      <c r="M397" s="234" t="s">
        <v>19</v>
      </c>
      <c r="N397" s="235" t="s">
        <v>46</v>
      </c>
      <c r="O397" s="85"/>
      <c r="P397" s="236">
        <f>O397*H397</f>
        <v>0</v>
      </c>
      <c r="Q397" s="236">
        <v>0</v>
      </c>
      <c r="R397" s="236">
        <f>Q397*H397</f>
        <v>0</v>
      </c>
      <c r="S397" s="236">
        <v>0</v>
      </c>
      <c r="T397" s="237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8" t="s">
        <v>249</v>
      </c>
      <c r="AT397" s="238" t="s">
        <v>167</v>
      </c>
      <c r="AU397" s="238" t="s">
        <v>84</v>
      </c>
      <c r="AY397" s="18" t="s">
        <v>165</v>
      </c>
      <c r="BE397" s="239">
        <f>IF(N397="základní",J397,0)</f>
        <v>0</v>
      </c>
      <c r="BF397" s="239">
        <f>IF(N397="snížená",J397,0)</f>
        <v>0</v>
      </c>
      <c r="BG397" s="239">
        <f>IF(N397="zákl. přenesená",J397,0)</f>
        <v>0</v>
      </c>
      <c r="BH397" s="239">
        <f>IF(N397="sníž. přenesená",J397,0)</f>
        <v>0</v>
      </c>
      <c r="BI397" s="239">
        <f>IF(N397="nulová",J397,0)</f>
        <v>0</v>
      </c>
      <c r="BJ397" s="18" t="s">
        <v>82</v>
      </c>
      <c r="BK397" s="239">
        <f>ROUND(I397*H397,2)</f>
        <v>0</v>
      </c>
      <c r="BL397" s="18" t="s">
        <v>249</v>
      </c>
      <c r="BM397" s="238" t="s">
        <v>1915</v>
      </c>
    </row>
    <row r="398" spans="1:47" s="2" customFormat="1" ht="12">
      <c r="A398" s="39"/>
      <c r="B398" s="40"/>
      <c r="C398" s="41"/>
      <c r="D398" s="242" t="s">
        <v>897</v>
      </c>
      <c r="E398" s="41"/>
      <c r="F398" s="263" t="s">
        <v>1916</v>
      </c>
      <c r="G398" s="41"/>
      <c r="H398" s="41"/>
      <c r="I398" s="147"/>
      <c r="J398" s="41"/>
      <c r="K398" s="41"/>
      <c r="L398" s="45"/>
      <c r="M398" s="264"/>
      <c r="N398" s="265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897</v>
      </c>
      <c r="AU398" s="18" t="s">
        <v>84</v>
      </c>
    </row>
    <row r="399" spans="1:51" s="13" customFormat="1" ht="12">
      <c r="A399" s="13"/>
      <c r="B399" s="240"/>
      <c r="C399" s="241"/>
      <c r="D399" s="242" t="s">
        <v>174</v>
      </c>
      <c r="E399" s="243" t="s">
        <v>19</v>
      </c>
      <c r="F399" s="244" t="s">
        <v>1917</v>
      </c>
      <c r="G399" s="241"/>
      <c r="H399" s="245">
        <v>102.4</v>
      </c>
      <c r="I399" s="246"/>
      <c r="J399" s="241"/>
      <c r="K399" s="241"/>
      <c r="L399" s="247"/>
      <c r="M399" s="248"/>
      <c r="N399" s="249"/>
      <c r="O399" s="249"/>
      <c r="P399" s="249"/>
      <c r="Q399" s="249"/>
      <c r="R399" s="249"/>
      <c r="S399" s="249"/>
      <c r="T399" s="25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1" t="s">
        <v>174</v>
      </c>
      <c r="AU399" s="251" t="s">
        <v>84</v>
      </c>
      <c r="AV399" s="13" t="s">
        <v>84</v>
      </c>
      <c r="AW399" s="13" t="s">
        <v>36</v>
      </c>
      <c r="AX399" s="13" t="s">
        <v>82</v>
      </c>
      <c r="AY399" s="251" t="s">
        <v>165</v>
      </c>
    </row>
    <row r="400" spans="1:65" s="2" customFormat="1" ht="16.5" customHeight="1">
      <c r="A400" s="39"/>
      <c r="B400" s="40"/>
      <c r="C400" s="266" t="s">
        <v>1918</v>
      </c>
      <c r="D400" s="266" t="s">
        <v>229</v>
      </c>
      <c r="E400" s="267" t="s">
        <v>1919</v>
      </c>
      <c r="F400" s="268" t="s">
        <v>1920</v>
      </c>
      <c r="G400" s="269" t="s">
        <v>252</v>
      </c>
      <c r="H400" s="270">
        <v>62</v>
      </c>
      <c r="I400" s="271"/>
      <c r="J400" s="272">
        <f>ROUND(I400*H400,2)</f>
        <v>0</v>
      </c>
      <c r="K400" s="268" t="s">
        <v>19</v>
      </c>
      <c r="L400" s="273"/>
      <c r="M400" s="274" t="s">
        <v>19</v>
      </c>
      <c r="N400" s="275" t="s">
        <v>46</v>
      </c>
      <c r="O400" s="85"/>
      <c r="P400" s="236">
        <f>O400*H400</f>
        <v>0</v>
      </c>
      <c r="Q400" s="236">
        <v>0.0015</v>
      </c>
      <c r="R400" s="236">
        <f>Q400*H400</f>
        <v>0.093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314</v>
      </c>
      <c r="AT400" s="238" t="s">
        <v>229</v>
      </c>
      <c r="AU400" s="238" t="s">
        <v>84</v>
      </c>
      <c r="AY400" s="18" t="s">
        <v>165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82</v>
      </c>
      <c r="BK400" s="239">
        <f>ROUND(I400*H400,2)</f>
        <v>0</v>
      </c>
      <c r="BL400" s="18" t="s">
        <v>249</v>
      </c>
      <c r="BM400" s="238" t="s">
        <v>1921</v>
      </c>
    </row>
    <row r="401" spans="1:65" s="2" customFormat="1" ht="16.5" customHeight="1">
      <c r="A401" s="39"/>
      <c r="B401" s="40"/>
      <c r="C401" s="266" t="s">
        <v>1922</v>
      </c>
      <c r="D401" s="266" t="s">
        <v>229</v>
      </c>
      <c r="E401" s="267" t="s">
        <v>1923</v>
      </c>
      <c r="F401" s="268" t="s">
        <v>1924</v>
      </c>
      <c r="G401" s="269" t="s">
        <v>252</v>
      </c>
      <c r="H401" s="270">
        <v>24</v>
      </c>
      <c r="I401" s="271"/>
      <c r="J401" s="272">
        <f>ROUND(I401*H401,2)</f>
        <v>0</v>
      </c>
      <c r="K401" s="268" t="s">
        <v>19</v>
      </c>
      <c r="L401" s="273"/>
      <c r="M401" s="274" t="s">
        <v>19</v>
      </c>
      <c r="N401" s="275" t="s">
        <v>46</v>
      </c>
      <c r="O401" s="85"/>
      <c r="P401" s="236">
        <f>O401*H401</f>
        <v>0</v>
      </c>
      <c r="Q401" s="236">
        <v>0.0047</v>
      </c>
      <c r="R401" s="236">
        <f>Q401*H401</f>
        <v>0.11280000000000001</v>
      </c>
      <c r="S401" s="236">
        <v>0</v>
      </c>
      <c r="T401" s="23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8" t="s">
        <v>314</v>
      </c>
      <c r="AT401" s="238" t="s">
        <v>229</v>
      </c>
      <c r="AU401" s="238" t="s">
        <v>84</v>
      </c>
      <c r="AY401" s="18" t="s">
        <v>165</v>
      </c>
      <c r="BE401" s="239">
        <f>IF(N401="základní",J401,0)</f>
        <v>0</v>
      </c>
      <c r="BF401" s="239">
        <f>IF(N401="snížená",J401,0)</f>
        <v>0</v>
      </c>
      <c r="BG401" s="239">
        <f>IF(N401="zákl. přenesená",J401,0)</f>
        <v>0</v>
      </c>
      <c r="BH401" s="239">
        <f>IF(N401="sníž. přenesená",J401,0)</f>
        <v>0</v>
      </c>
      <c r="BI401" s="239">
        <f>IF(N401="nulová",J401,0)</f>
        <v>0</v>
      </c>
      <c r="BJ401" s="18" t="s">
        <v>82</v>
      </c>
      <c r="BK401" s="239">
        <f>ROUND(I401*H401,2)</f>
        <v>0</v>
      </c>
      <c r="BL401" s="18" t="s">
        <v>249</v>
      </c>
      <c r="BM401" s="238" t="s">
        <v>1925</v>
      </c>
    </row>
    <row r="402" spans="1:65" s="2" customFormat="1" ht="16.5" customHeight="1">
      <c r="A402" s="39"/>
      <c r="B402" s="40"/>
      <c r="C402" s="266" t="s">
        <v>1926</v>
      </c>
      <c r="D402" s="266" t="s">
        <v>229</v>
      </c>
      <c r="E402" s="267" t="s">
        <v>1927</v>
      </c>
      <c r="F402" s="268" t="s">
        <v>1928</v>
      </c>
      <c r="G402" s="269" t="s">
        <v>252</v>
      </c>
      <c r="H402" s="270">
        <v>16.4</v>
      </c>
      <c r="I402" s="271"/>
      <c r="J402" s="272">
        <f>ROUND(I402*H402,2)</f>
        <v>0</v>
      </c>
      <c r="K402" s="268" t="s">
        <v>19</v>
      </c>
      <c r="L402" s="273"/>
      <c r="M402" s="274" t="s">
        <v>19</v>
      </c>
      <c r="N402" s="275" t="s">
        <v>46</v>
      </c>
      <c r="O402" s="85"/>
      <c r="P402" s="236">
        <f>O402*H402</f>
        <v>0</v>
      </c>
      <c r="Q402" s="236">
        <v>0.002</v>
      </c>
      <c r="R402" s="236">
        <f>Q402*H402</f>
        <v>0.032799999999999996</v>
      </c>
      <c r="S402" s="236">
        <v>0</v>
      </c>
      <c r="T402" s="237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8" t="s">
        <v>314</v>
      </c>
      <c r="AT402" s="238" t="s">
        <v>229</v>
      </c>
      <c r="AU402" s="238" t="s">
        <v>84</v>
      </c>
      <c r="AY402" s="18" t="s">
        <v>165</v>
      </c>
      <c r="BE402" s="239">
        <f>IF(N402="základní",J402,0)</f>
        <v>0</v>
      </c>
      <c r="BF402" s="239">
        <f>IF(N402="snížená",J402,0)</f>
        <v>0</v>
      </c>
      <c r="BG402" s="239">
        <f>IF(N402="zákl. přenesená",J402,0)</f>
        <v>0</v>
      </c>
      <c r="BH402" s="239">
        <f>IF(N402="sníž. přenesená",J402,0)</f>
        <v>0</v>
      </c>
      <c r="BI402" s="239">
        <f>IF(N402="nulová",J402,0)</f>
        <v>0</v>
      </c>
      <c r="BJ402" s="18" t="s">
        <v>82</v>
      </c>
      <c r="BK402" s="239">
        <f>ROUND(I402*H402,2)</f>
        <v>0</v>
      </c>
      <c r="BL402" s="18" t="s">
        <v>249</v>
      </c>
      <c r="BM402" s="238" t="s">
        <v>1929</v>
      </c>
    </row>
    <row r="403" spans="1:65" s="2" customFormat="1" ht="16.5" customHeight="1">
      <c r="A403" s="39"/>
      <c r="B403" s="40"/>
      <c r="C403" s="227" t="s">
        <v>1930</v>
      </c>
      <c r="D403" s="227" t="s">
        <v>167</v>
      </c>
      <c r="E403" s="228" t="s">
        <v>1931</v>
      </c>
      <c r="F403" s="229" t="s">
        <v>1932</v>
      </c>
      <c r="G403" s="230" t="s">
        <v>252</v>
      </c>
      <c r="H403" s="231">
        <v>109</v>
      </c>
      <c r="I403" s="232"/>
      <c r="J403" s="233">
        <f>ROUND(I403*H403,2)</f>
        <v>0</v>
      </c>
      <c r="K403" s="229" t="s">
        <v>171</v>
      </c>
      <c r="L403" s="45"/>
      <c r="M403" s="234" t="s">
        <v>19</v>
      </c>
      <c r="N403" s="235" t="s">
        <v>46</v>
      </c>
      <c r="O403" s="85"/>
      <c r="P403" s="236">
        <f>O403*H403</f>
        <v>0</v>
      </c>
      <c r="Q403" s="236">
        <v>0</v>
      </c>
      <c r="R403" s="236">
        <f>Q403*H403</f>
        <v>0</v>
      </c>
      <c r="S403" s="236">
        <v>0</v>
      </c>
      <c r="T403" s="237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8" t="s">
        <v>249</v>
      </c>
      <c r="AT403" s="238" t="s">
        <v>167</v>
      </c>
      <c r="AU403" s="238" t="s">
        <v>84</v>
      </c>
      <c r="AY403" s="18" t="s">
        <v>165</v>
      </c>
      <c r="BE403" s="239">
        <f>IF(N403="základní",J403,0)</f>
        <v>0</v>
      </c>
      <c r="BF403" s="239">
        <f>IF(N403="snížená",J403,0)</f>
        <v>0</v>
      </c>
      <c r="BG403" s="239">
        <f>IF(N403="zákl. přenesená",J403,0)</f>
        <v>0</v>
      </c>
      <c r="BH403" s="239">
        <f>IF(N403="sníž. přenesená",J403,0)</f>
        <v>0</v>
      </c>
      <c r="BI403" s="239">
        <f>IF(N403="nulová",J403,0)</f>
        <v>0</v>
      </c>
      <c r="BJ403" s="18" t="s">
        <v>82</v>
      </c>
      <c r="BK403" s="239">
        <f>ROUND(I403*H403,2)</f>
        <v>0</v>
      </c>
      <c r="BL403" s="18" t="s">
        <v>249</v>
      </c>
      <c r="BM403" s="238" t="s">
        <v>1933</v>
      </c>
    </row>
    <row r="404" spans="1:47" s="2" customFormat="1" ht="12">
      <c r="A404" s="39"/>
      <c r="B404" s="40"/>
      <c r="C404" s="41"/>
      <c r="D404" s="242" t="s">
        <v>897</v>
      </c>
      <c r="E404" s="41"/>
      <c r="F404" s="263" t="s">
        <v>1934</v>
      </c>
      <c r="G404" s="41"/>
      <c r="H404" s="41"/>
      <c r="I404" s="147"/>
      <c r="J404" s="41"/>
      <c r="K404" s="41"/>
      <c r="L404" s="45"/>
      <c r="M404" s="264"/>
      <c r="N404" s="265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897</v>
      </c>
      <c r="AU404" s="18" t="s">
        <v>84</v>
      </c>
    </row>
    <row r="405" spans="1:65" s="2" customFormat="1" ht="16.5" customHeight="1">
      <c r="A405" s="39"/>
      <c r="B405" s="40"/>
      <c r="C405" s="266" t="s">
        <v>1935</v>
      </c>
      <c r="D405" s="266" t="s">
        <v>229</v>
      </c>
      <c r="E405" s="267" t="s">
        <v>1936</v>
      </c>
      <c r="F405" s="268" t="s">
        <v>1937</v>
      </c>
      <c r="G405" s="269" t="s">
        <v>252</v>
      </c>
      <c r="H405" s="270">
        <v>109</v>
      </c>
      <c r="I405" s="271"/>
      <c r="J405" s="272">
        <f>ROUND(I405*H405,2)</f>
        <v>0</v>
      </c>
      <c r="K405" s="268" t="s">
        <v>19</v>
      </c>
      <c r="L405" s="273"/>
      <c r="M405" s="274" t="s">
        <v>19</v>
      </c>
      <c r="N405" s="275" t="s">
        <v>46</v>
      </c>
      <c r="O405" s="85"/>
      <c r="P405" s="236">
        <f>O405*H405</f>
        <v>0</v>
      </c>
      <c r="Q405" s="236">
        <v>0.0049</v>
      </c>
      <c r="R405" s="236">
        <f>Q405*H405</f>
        <v>0.5341</v>
      </c>
      <c r="S405" s="236">
        <v>0</v>
      </c>
      <c r="T405" s="237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314</v>
      </c>
      <c r="AT405" s="238" t="s">
        <v>229</v>
      </c>
      <c r="AU405" s="238" t="s">
        <v>84</v>
      </c>
      <c r="AY405" s="18" t="s">
        <v>165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82</v>
      </c>
      <c r="BK405" s="239">
        <f>ROUND(I405*H405,2)</f>
        <v>0</v>
      </c>
      <c r="BL405" s="18" t="s">
        <v>249</v>
      </c>
      <c r="BM405" s="238" t="s">
        <v>1938</v>
      </c>
    </row>
    <row r="406" spans="1:65" s="2" customFormat="1" ht="16.5" customHeight="1">
      <c r="A406" s="39"/>
      <c r="B406" s="40"/>
      <c r="C406" s="227" t="s">
        <v>1939</v>
      </c>
      <c r="D406" s="227" t="s">
        <v>167</v>
      </c>
      <c r="E406" s="228" t="s">
        <v>1940</v>
      </c>
      <c r="F406" s="229" t="s">
        <v>1941</v>
      </c>
      <c r="G406" s="230" t="s">
        <v>252</v>
      </c>
      <c r="H406" s="231">
        <v>35.2</v>
      </c>
      <c r="I406" s="232"/>
      <c r="J406" s="233">
        <f>ROUND(I406*H406,2)</f>
        <v>0</v>
      </c>
      <c r="K406" s="229" t="s">
        <v>171</v>
      </c>
      <c r="L406" s="45"/>
      <c r="M406" s="234" t="s">
        <v>19</v>
      </c>
      <c r="N406" s="235" t="s">
        <v>46</v>
      </c>
      <c r="O406" s="85"/>
      <c r="P406" s="236">
        <f>O406*H406</f>
        <v>0</v>
      </c>
      <c r="Q406" s="236">
        <v>0.0022</v>
      </c>
      <c r="R406" s="236">
        <f>Q406*H406</f>
        <v>0.07744000000000001</v>
      </c>
      <c r="S406" s="236">
        <v>0</v>
      </c>
      <c r="T406" s="237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8" t="s">
        <v>249</v>
      </c>
      <c r="AT406" s="238" t="s">
        <v>167</v>
      </c>
      <c r="AU406" s="238" t="s">
        <v>84</v>
      </c>
      <c r="AY406" s="18" t="s">
        <v>165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8" t="s">
        <v>82</v>
      </c>
      <c r="BK406" s="239">
        <f>ROUND(I406*H406,2)</f>
        <v>0</v>
      </c>
      <c r="BL406" s="18" t="s">
        <v>249</v>
      </c>
      <c r="BM406" s="238" t="s">
        <v>1942</v>
      </c>
    </row>
    <row r="407" spans="1:47" s="2" customFormat="1" ht="12">
      <c r="A407" s="39"/>
      <c r="B407" s="40"/>
      <c r="C407" s="41"/>
      <c r="D407" s="242" t="s">
        <v>897</v>
      </c>
      <c r="E407" s="41"/>
      <c r="F407" s="263" t="s">
        <v>1943</v>
      </c>
      <c r="G407" s="41"/>
      <c r="H407" s="41"/>
      <c r="I407" s="147"/>
      <c r="J407" s="41"/>
      <c r="K407" s="41"/>
      <c r="L407" s="45"/>
      <c r="M407" s="264"/>
      <c r="N407" s="265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897</v>
      </c>
      <c r="AU407" s="18" t="s">
        <v>84</v>
      </c>
    </row>
    <row r="408" spans="1:65" s="2" customFormat="1" ht="16.5" customHeight="1">
      <c r="A408" s="39"/>
      <c r="B408" s="40"/>
      <c r="C408" s="227" t="s">
        <v>1944</v>
      </c>
      <c r="D408" s="227" t="s">
        <v>167</v>
      </c>
      <c r="E408" s="228" t="s">
        <v>1945</v>
      </c>
      <c r="F408" s="229" t="s">
        <v>1946</v>
      </c>
      <c r="G408" s="230" t="s">
        <v>252</v>
      </c>
      <c r="H408" s="231">
        <v>57</v>
      </c>
      <c r="I408" s="232"/>
      <c r="J408" s="233">
        <f>ROUND(I408*H408,2)</f>
        <v>0</v>
      </c>
      <c r="K408" s="229" t="s">
        <v>171</v>
      </c>
      <c r="L408" s="45"/>
      <c r="M408" s="234" t="s">
        <v>19</v>
      </c>
      <c r="N408" s="235" t="s">
        <v>46</v>
      </c>
      <c r="O408" s="85"/>
      <c r="P408" s="236">
        <f>O408*H408</f>
        <v>0</v>
      </c>
      <c r="Q408" s="236">
        <v>0.00582</v>
      </c>
      <c r="R408" s="236">
        <f>Q408*H408</f>
        <v>0.33174</v>
      </c>
      <c r="S408" s="236">
        <v>0</v>
      </c>
      <c r="T408" s="237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8" t="s">
        <v>249</v>
      </c>
      <c r="AT408" s="238" t="s">
        <v>167</v>
      </c>
      <c r="AU408" s="238" t="s">
        <v>84</v>
      </c>
      <c r="AY408" s="18" t="s">
        <v>165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8" t="s">
        <v>82</v>
      </c>
      <c r="BK408" s="239">
        <f>ROUND(I408*H408,2)</f>
        <v>0</v>
      </c>
      <c r="BL408" s="18" t="s">
        <v>249</v>
      </c>
      <c r="BM408" s="238" t="s">
        <v>1947</v>
      </c>
    </row>
    <row r="409" spans="1:47" s="2" customFormat="1" ht="12">
      <c r="A409" s="39"/>
      <c r="B409" s="40"/>
      <c r="C409" s="41"/>
      <c r="D409" s="242" t="s">
        <v>897</v>
      </c>
      <c r="E409" s="41"/>
      <c r="F409" s="263" t="s">
        <v>1948</v>
      </c>
      <c r="G409" s="41"/>
      <c r="H409" s="41"/>
      <c r="I409" s="147"/>
      <c r="J409" s="41"/>
      <c r="K409" s="41"/>
      <c r="L409" s="45"/>
      <c r="M409" s="264"/>
      <c r="N409" s="265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897</v>
      </c>
      <c r="AU409" s="18" t="s">
        <v>84</v>
      </c>
    </row>
    <row r="410" spans="1:65" s="2" customFormat="1" ht="16.5" customHeight="1">
      <c r="A410" s="39"/>
      <c r="B410" s="40"/>
      <c r="C410" s="227" t="s">
        <v>1949</v>
      </c>
      <c r="D410" s="227" t="s">
        <v>167</v>
      </c>
      <c r="E410" s="228" t="s">
        <v>1950</v>
      </c>
      <c r="F410" s="229" t="s">
        <v>1951</v>
      </c>
      <c r="G410" s="230" t="s">
        <v>252</v>
      </c>
      <c r="H410" s="231">
        <v>72</v>
      </c>
      <c r="I410" s="232"/>
      <c r="J410" s="233">
        <f>ROUND(I410*H410,2)</f>
        <v>0</v>
      </c>
      <c r="K410" s="229" t="s">
        <v>171</v>
      </c>
      <c r="L410" s="45"/>
      <c r="M410" s="234" t="s">
        <v>19</v>
      </c>
      <c r="N410" s="235" t="s">
        <v>46</v>
      </c>
      <c r="O410" s="85"/>
      <c r="P410" s="236">
        <f>O410*H410</f>
        <v>0</v>
      </c>
      <c r="Q410" s="236">
        <v>0</v>
      </c>
      <c r="R410" s="236">
        <f>Q410*H410</f>
        <v>0</v>
      </c>
      <c r="S410" s="236">
        <v>0</v>
      </c>
      <c r="T410" s="23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8" t="s">
        <v>249</v>
      </c>
      <c r="AT410" s="238" t="s">
        <v>167</v>
      </c>
      <c r="AU410" s="238" t="s">
        <v>84</v>
      </c>
      <c r="AY410" s="18" t="s">
        <v>165</v>
      </c>
      <c r="BE410" s="239">
        <f>IF(N410="základní",J410,0)</f>
        <v>0</v>
      </c>
      <c r="BF410" s="239">
        <f>IF(N410="snížená",J410,0)</f>
        <v>0</v>
      </c>
      <c r="BG410" s="239">
        <f>IF(N410="zákl. přenesená",J410,0)</f>
        <v>0</v>
      </c>
      <c r="BH410" s="239">
        <f>IF(N410="sníž. přenesená",J410,0)</f>
        <v>0</v>
      </c>
      <c r="BI410" s="239">
        <f>IF(N410="nulová",J410,0)</f>
        <v>0</v>
      </c>
      <c r="BJ410" s="18" t="s">
        <v>82</v>
      </c>
      <c r="BK410" s="239">
        <f>ROUND(I410*H410,2)</f>
        <v>0</v>
      </c>
      <c r="BL410" s="18" t="s">
        <v>249</v>
      </c>
      <c r="BM410" s="238" t="s">
        <v>1952</v>
      </c>
    </row>
    <row r="411" spans="1:47" s="2" customFormat="1" ht="12">
      <c r="A411" s="39"/>
      <c r="B411" s="40"/>
      <c r="C411" s="41"/>
      <c r="D411" s="242" t="s">
        <v>897</v>
      </c>
      <c r="E411" s="41"/>
      <c r="F411" s="263" t="s">
        <v>1953</v>
      </c>
      <c r="G411" s="41"/>
      <c r="H411" s="41"/>
      <c r="I411" s="147"/>
      <c r="J411" s="41"/>
      <c r="K411" s="41"/>
      <c r="L411" s="45"/>
      <c r="M411" s="264"/>
      <c r="N411" s="265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897</v>
      </c>
      <c r="AU411" s="18" t="s">
        <v>84</v>
      </c>
    </row>
    <row r="412" spans="1:51" s="13" customFormat="1" ht="12">
      <c r="A412" s="13"/>
      <c r="B412" s="240"/>
      <c r="C412" s="241"/>
      <c r="D412" s="242" t="s">
        <v>174</v>
      </c>
      <c r="E412" s="243" t="s">
        <v>19</v>
      </c>
      <c r="F412" s="244" t="s">
        <v>1954</v>
      </c>
      <c r="G412" s="241"/>
      <c r="H412" s="245">
        <v>72</v>
      </c>
      <c r="I412" s="246"/>
      <c r="J412" s="241"/>
      <c r="K412" s="241"/>
      <c r="L412" s="247"/>
      <c r="M412" s="248"/>
      <c r="N412" s="249"/>
      <c r="O412" s="249"/>
      <c r="P412" s="249"/>
      <c r="Q412" s="249"/>
      <c r="R412" s="249"/>
      <c r="S412" s="249"/>
      <c r="T412" s="25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1" t="s">
        <v>174</v>
      </c>
      <c r="AU412" s="251" t="s">
        <v>84</v>
      </c>
      <c r="AV412" s="13" t="s">
        <v>84</v>
      </c>
      <c r="AW412" s="13" t="s">
        <v>36</v>
      </c>
      <c r="AX412" s="13" t="s">
        <v>82</v>
      </c>
      <c r="AY412" s="251" t="s">
        <v>165</v>
      </c>
    </row>
    <row r="413" spans="1:65" s="2" customFormat="1" ht="16.5" customHeight="1">
      <c r="A413" s="39"/>
      <c r="B413" s="40"/>
      <c r="C413" s="266" t="s">
        <v>1955</v>
      </c>
      <c r="D413" s="266" t="s">
        <v>229</v>
      </c>
      <c r="E413" s="267" t="s">
        <v>1956</v>
      </c>
      <c r="F413" s="268" t="s">
        <v>1957</v>
      </c>
      <c r="G413" s="269" t="s">
        <v>252</v>
      </c>
      <c r="H413" s="270">
        <v>72</v>
      </c>
      <c r="I413" s="271"/>
      <c r="J413" s="272">
        <f>ROUND(I413*H413,2)</f>
        <v>0</v>
      </c>
      <c r="K413" s="268" t="s">
        <v>19</v>
      </c>
      <c r="L413" s="273"/>
      <c r="M413" s="274" t="s">
        <v>19</v>
      </c>
      <c r="N413" s="275" t="s">
        <v>46</v>
      </c>
      <c r="O413" s="85"/>
      <c r="P413" s="236">
        <f>O413*H413</f>
        <v>0</v>
      </c>
      <c r="Q413" s="236">
        <v>0.0045</v>
      </c>
      <c r="R413" s="236">
        <f>Q413*H413</f>
        <v>0.32399999999999995</v>
      </c>
      <c r="S413" s="236">
        <v>0</v>
      </c>
      <c r="T413" s="23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8" t="s">
        <v>314</v>
      </c>
      <c r="AT413" s="238" t="s">
        <v>229</v>
      </c>
      <c r="AU413" s="238" t="s">
        <v>84</v>
      </c>
      <c r="AY413" s="18" t="s">
        <v>165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8" t="s">
        <v>82</v>
      </c>
      <c r="BK413" s="239">
        <f>ROUND(I413*H413,2)</f>
        <v>0</v>
      </c>
      <c r="BL413" s="18" t="s">
        <v>249</v>
      </c>
      <c r="BM413" s="238" t="s">
        <v>1958</v>
      </c>
    </row>
    <row r="414" spans="1:65" s="2" customFormat="1" ht="16.5" customHeight="1">
      <c r="A414" s="39"/>
      <c r="B414" s="40"/>
      <c r="C414" s="227" t="s">
        <v>1959</v>
      </c>
      <c r="D414" s="227" t="s">
        <v>167</v>
      </c>
      <c r="E414" s="228" t="s">
        <v>1960</v>
      </c>
      <c r="F414" s="229" t="s">
        <v>1961</v>
      </c>
      <c r="G414" s="230" t="s">
        <v>261</v>
      </c>
      <c r="H414" s="231">
        <v>8</v>
      </c>
      <c r="I414" s="232"/>
      <c r="J414" s="233">
        <f>ROUND(I414*H414,2)</f>
        <v>0</v>
      </c>
      <c r="K414" s="229" t="s">
        <v>171</v>
      </c>
      <c r="L414" s="45"/>
      <c r="M414" s="234" t="s">
        <v>19</v>
      </c>
      <c r="N414" s="235" t="s">
        <v>46</v>
      </c>
      <c r="O414" s="85"/>
      <c r="P414" s="236">
        <f>O414*H414</f>
        <v>0</v>
      </c>
      <c r="Q414" s="236">
        <v>0</v>
      </c>
      <c r="R414" s="236">
        <f>Q414*H414</f>
        <v>0</v>
      </c>
      <c r="S414" s="236">
        <v>0</v>
      </c>
      <c r="T414" s="237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8" t="s">
        <v>249</v>
      </c>
      <c r="AT414" s="238" t="s">
        <v>167</v>
      </c>
      <c r="AU414" s="238" t="s">
        <v>84</v>
      </c>
      <c r="AY414" s="18" t="s">
        <v>165</v>
      </c>
      <c r="BE414" s="239">
        <f>IF(N414="základní",J414,0)</f>
        <v>0</v>
      </c>
      <c r="BF414" s="239">
        <f>IF(N414="snížená",J414,0)</f>
        <v>0</v>
      </c>
      <c r="BG414" s="239">
        <f>IF(N414="zákl. přenesená",J414,0)</f>
        <v>0</v>
      </c>
      <c r="BH414" s="239">
        <f>IF(N414="sníž. přenesená",J414,0)</f>
        <v>0</v>
      </c>
      <c r="BI414" s="239">
        <f>IF(N414="nulová",J414,0)</f>
        <v>0</v>
      </c>
      <c r="BJ414" s="18" t="s">
        <v>82</v>
      </c>
      <c r="BK414" s="239">
        <f>ROUND(I414*H414,2)</f>
        <v>0</v>
      </c>
      <c r="BL414" s="18" t="s">
        <v>249</v>
      </c>
      <c r="BM414" s="238" t="s">
        <v>1962</v>
      </c>
    </row>
    <row r="415" spans="1:47" s="2" customFormat="1" ht="12">
      <c r="A415" s="39"/>
      <c r="B415" s="40"/>
      <c r="C415" s="41"/>
      <c r="D415" s="242" t="s">
        <v>897</v>
      </c>
      <c r="E415" s="41"/>
      <c r="F415" s="263" t="s">
        <v>1963</v>
      </c>
      <c r="G415" s="41"/>
      <c r="H415" s="41"/>
      <c r="I415" s="147"/>
      <c r="J415" s="41"/>
      <c r="K415" s="41"/>
      <c r="L415" s="45"/>
      <c r="M415" s="264"/>
      <c r="N415" s="265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897</v>
      </c>
      <c r="AU415" s="18" t="s">
        <v>84</v>
      </c>
    </row>
    <row r="416" spans="1:65" s="2" customFormat="1" ht="16.5" customHeight="1">
      <c r="A416" s="39"/>
      <c r="B416" s="40"/>
      <c r="C416" s="266" t="s">
        <v>1964</v>
      </c>
      <c r="D416" s="266" t="s">
        <v>229</v>
      </c>
      <c r="E416" s="267" t="s">
        <v>1965</v>
      </c>
      <c r="F416" s="268" t="s">
        <v>1966</v>
      </c>
      <c r="G416" s="269" t="s">
        <v>261</v>
      </c>
      <c r="H416" s="270">
        <v>8</v>
      </c>
      <c r="I416" s="271"/>
      <c r="J416" s="272">
        <f>ROUND(I416*H416,2)</f>
        <v>0</v>
      </c>
      <c r="K416" s="268" t="s">
        <v>19</v>
      </c>
      <c r="L416" s="273"/>
      <c r="M416" s="274" t="s">
        <v>19</v>
      </c>
      <c r="N416" s="275" t="s">
        <v>46</v>
      </c>
      <c r="O416" s="85"/>
      <c r="P416" s="236">
        <f>O416*H416</f>
        <v>0</v>
      </c>
      <c r="Q416" s="236">
        <v>0.0015</v>
      </c>
      <c r="R416" s="236">
        <f>Q416*H416</f>
        <v>0.012</v>
      </c>
      <c r="S416" s="236">
        <v>0</v>
      </c>
      <c r="T416" s="23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8" t="s">
        <v>314</v>
      </c>
      <c r="AT416" s="238" t="s">
        <v>229</v>
      </c>
      <c r="AU416" s="238" t="s">
        <v>84</v>
      </c>
      <c r="AY416" s="18" t="s">
        <v>165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8" t="s">
        <v>82</v>
      </c>
      <c r="BK416" s="239">
        <f>ROUND(I416*H416,2)</f>
        <v>0</v>
      </c>
      <c r="BL416" s="18" t="s">
        <v>249</v>
      </c>
      <c r="BM416" s="238" t="s">
        <v>1967</v>
      </c>
    </row>
    <row r="417" spans="1:65" s="2" customFormat="1" ht="16.5" customHeight="1">
      <c r="A417" s="39"/>
      <c r="B417" s="40"/>
      <c r="C417" s="227" t="s">
        <v>1968</v>
      </c>
      <c r="D417" s="227" t="s">
        <v>167</v>
      </c>
      <c r="E417" s="228" t="s">
        <v>1969</v>
      </c>
      <c r="F417" s="229" t="s">
        <v>1970</v>
      </c>
      <c r="G417" s="230" t="s">
        <v>261</v>
      </c>
      <c r="H417" s="231">
        <v>72</v>
      </c>
      <c r="I417" s="232"/>
      <c r="J417" s="233">
        <f>ROUND(I417*H417,2)</f>
        <v>0</v>
      </c>
      <c r="K417" s="229" t="s">
        <v>171</v>
      </c>
      <c r="L417" s="45"/>
      <c r="M417" s="234" t="s">
        <v>19</v>
      </c>
      <c r="N417" s="235" t="s">
        <v>46</v>
      </c>
      <c r="O417" s="85"/>
      <c r="P417" s="236">
        <f>O417*H417</f>
        <v>0</v>
      </c>
      <c r="Q417" s="236">
        <v>0</v>
      </c>
      <c r="R417" s="236">
        <f>Q417*H417</f>
        <v>0</v>
      </c>
      <c r="S417" s="236">
        <v>0</v>
      </c>
      <c r="T417" s="23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8" t="s">
        <v>249</v>
      </c>
      <c r="AT417" s="238" t="s">
        <v>167</v>
      </c>
      <c r="AU417" s="238" t="s">
        <v>84</v>
      </c>
      <c r="AY417" s="18" t="s">
        <v>165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8" t="s">
        <v>82</v>
      </c>
      <c r="BK417" s="239">
        <f>ROUND(I417*H417,2)</f>
        <v>0</v>
      </c>
      <c r="BL417" s="18" t="s">
        <v>249</v>
      </c>
      <c r="BM417" s="238" t="s">
        <v>1971</v>
      </c>
    </row>
    <row r="418" spans="1:65" s="2" customFormat="1" ht="16.5" customHeight="1">
      <c r="A418" s="39"/>
      <c r="B418" s="40"/>
      <c r="C418" s="266" t="s">
        <v>1972</v>
      </c>
      <c r="D418" s="266" t="s">
        <v>229</v>
      </c>
      <c r="E418" s="267" t="s">
        <v>1973</v>
      </c>
      <c r="F418" s="268" t="s">
        <v>1974</v>
      </c>
      <c r="G418" s="269" t="s">
        <v>261</v>
      </c>
      <c r="H418" s="270">
        <v>72</v>
      </c>
      <c r="I418" s="271"/>
      <c r="J418" s="272">
        <f>ROUND(I418*H418,2)</f>
        <v>0</v>
      </c>
      <c r="K418" s="268" t="s">
        <v>19</v>
      </c>
      <c r="L418" s="273"/>
      <c r="M418" s="274" t="s">
        <v>19</v>
      </c>
      <c r="N418" s="275" t="s">
        <v>46</v>
      </c>
      <c r="O418" s="85"/>
      <c r="P418" s="236">
        <f>O418*H418</f>
        <v>0</v>
      </c>
      <c r="Q418" s="236">
        <v>0.006</v>
      </c>
      <c r="R418" s="236">
        <f>Q418*H418</f>
        <v>0.432</v>
      </c>
      <c r="S418" s="236">
        <v>0</v>
      </c>
      <c r="T418" s="237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8" t="s">
        <v>314</v>
      </c>
      <c r="AT418" s="238" t="s">
        <v>229</v>
      </c>
      <c r="AU418" s="238" t="s">
        <v>84</v>
      </c>
      <c r="AY418" s="18" t="s">
        <v>165</v>
      </c>
      <c r="BE418" s="239">
        <f>IF(N418="základní",J418,0)</f>
        <v>0</v>
      </c>
      <c r="BF418" s="239">
        <f>IF(N418="snížená",J418,0)</f>
        <v>0</v>
      </c>
      <c r="BG418" s="239">
        <f>IF(N418="zákl. přenesená",J418,0)</f>
        <v>0</v>
      </c>
      <c r="BH418" s="239">
        <f>IF(N418="sníž. přenesená",J418,0)</f>
        <v>0</v>
      </c>
      <c r="BI418" s="239">
        <f>IF(N418="nulová",J418,0)</f>
        <v>0</v>
      </c>
      <c r="BJ418" s="18" t="s">
        <v>82</v>
      </c>
      <c r="BK418" s="239">
        <f>ROUND(I418*H418,2)</f>
        <v>0</v>
      </c>
      <c r="BL418" s="18" t="s">
        <v>249</v>
      </c>
      <c r="BM418" s="238" t="s">
        <v>1975</v>
      </c>
    </row>
    <row r="419" spans="1:65" s="2" customFormat="1" ht="16.5" customHeight="1">
      <c r="A419" s="39"/>
      <c r="B419" s="40"/>
      <c r="C419" s="227" t="s">
        <v>1976</v>
      </c>
      <c r="D419" s="227" t="s">
        <v>167</v>
      </c>
      <c r="E419" s="228" t="s">
        <v>1977</v>
      </c>
      <c r="F419" s="229" t="s">
        <v>1978</v>
      </c>
      <c r="G419" s="230" t="s">
        <v>261</v>
      </c>
      <c r="H419" s="231">
        <v>8</v>
      </c>
      <c r="I419" s="232"/>
      <c r="J419" s="233">
        <f>ROUND(I419*H419,2)</f>
        <v>0</v>
      </c>
      <c r="K419" s="229" t="s">
        <v>171</v>
      </c>
      <c r="L419" s="45"/>
      <c r="M419" s="234" t="s">
        <v>19</v>
      </c>
      <c r="N419" s="235" t="s">
        <v>46</v>
      </c>
      <c r="O419" s="85"/>
      <c r="P419" s="236">
        <f>O419*H419</f>
        <v>0</v>
      </c>
      <c r="Q419" s="236">
        <v>0</v>
      </c>
      <c r="R419" s="236">
        <f>Q419*H419</f>
        <v>0</v>
      </c>
      <c r="S419" s="236">
        <v>0</v>
      </c>
      <c r="T419" s="23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8" t="s">
        <v>249</v>
      </c>
      <c r="AT419" s="238" t="s">
        <v>167</v>
      </c>
      <c r="AU419" s="238" t="s">
        <v>84</v>
      </c>
      <c r="AY419" s="18" t="s">
        <v>165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8" t="s">
        <v>82</v>
      </c>
      <c r="BK419" s="239">
        <f>ROUND(I419*H419,2)</f>
        <v>0</v>
      </c>
      <c r="BL419" s="18" t="s">
        <v>249</v>
      </c>
      <c r="BM419" s="238" t="s">
        <v>1979</v>
      </c>
    </row>
    <row r="420" spans="1:47" s="2" customFormat="1" ht="12">
      <c r="A420" s="39"/>
      <c r="B420" s="40"/>
      <c r="C420" s="41"/>
      <c r="D420" s="242" t="s">
        <v>897</v>
      </c>
      <c r="E420" s="41"/>
      <c r="F420" s="263" t="s">
        <v>1980</v>
      </c>
      <c r="G420" s="41"/>
      <c r="H420" s="41"/>
      <c r="I420" s="147"/>
      <c r="J420" s="41"/>
      <c r="K420" s="41"/>
      <c r="L420" s="45"/>
      <c r="M420" s="264"/>
      <c r="N420" s="265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897</v>
      </c>
      <c r="AU420" s="18" t="s">
        <v>84</v>
      </c>
    </row>
    <row r="421" spans="1:65" s="2" customFormat="1" ht="16.5" customHeight="1">
      <c r="A421" s="39"/>
      <c r="B421" s="40"/>
      <c r="C421" s="266" t="s">
        <v>1981</v>
      </c>
      <c r="D421" s="266" t="s">
        <v>229</v>
      </c>
      <c r="E421" s="267" t="s">
        <v>1982</v>
      </c>
      <c r="F421" s="268" t="s">
        <v>1983</v>
      </c>
      <c r="G421" s="269" t="s">
        <v>261</v>
      </c>
      <c r="H421" s="270">
        <v>8</v>
      </c>
      <c r="I421" s="271"/>
      <c r="J421" s="272">
        <f>ROUND(I421*H421,2)</f>
        <v>0</v>
      </c>
      <c r="K421" s="268" t="s">
        <v>19</v>
      </c>
      <c r="L421" s="273"/>
      <c r="M421" s="274" t="s">
        <v>19</v>
      </c>
      <c r="N421" s="275" t="s">
        <v>46</v>
      </c>
      <c r="O421" s="85"/>
      <c r="P421" s="236">
        <f>O421*H421</f>
        <v>0</v>
      </c>
      <c r="Q421" s="236">
        <v>0.001</v>
      </c>
      <c r="R421" s="236">
        <f>Q421*H421</f>
        <v>0.008</v>
      </c>
      <c r="S421" s="236">
        <v>0</v>
      </c>
      <c r="T421" s="23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8" t="s">
        <v>314</v>
      </c>
      <c r="AT421" s="238" t="s">
        <v>229</v>
      </c>
      <c r="AU421" s="238" t="s">
        <v>84</v>
      </c>
      <c r="AY421" s="18" t="s">
        <v>165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8" t="s">
        <v>82</v>
      </c>
      <c r="BK421" s="239">
        <f>ROUND(I421*H421,2)</f>
        <v>0</v>
      </c>
      <c r="BL421" s="18" t="s">
        <v>249</v>
      </c>
      <c r="BM421" s="238" t="s">
        <v>1984</v>
      </c>
    </row>
    <row r="422" spans="1:65" s="2" customFormat="1" ht="16.5" customHeight="1">
      <c r="A422" s="39"/>
      <c r="B422" s="40"/>
      <c r="C422" s="227" t="s">
        <v>1985</v>
      </c>
      <c r="D422" s="227" t="s">
        <v>167</v>
      </c>
      <c r="E422" s="228" t="s">
        <v>1986</v>
      </c>
      <c r="F422" s="229" t="s">
        <v>1987</v>
      </c>
      <c r="G422" s="230" t="s">
        <v>261</v>
      </c>
      <c r="H422" s="231">
        <v>8</v>
      </c>
      <c r="I422" s="232"/>
      <c r="J422" s="233">
        <f>ROUND(I422*H422,2)</f>
        <v>0</v>
      </c>
      <c r="K422" s="229" t="s">
        <v>171</v>
      </c>
      <c r="L422" s="45"/>
      <c r="M422" s="234" t="s">
        <v>19</v>
      </c>
      <c r="N422" s="235" t="s">
        <v>46</v>
      </c>
      <c r="O422" s="85"/>
      <c r="P422" s="236">
        <f>O422*H422</f>
        <v>0</v>
      </c>
      <c r="Q422" s="236">
        <v>0</v>
      </c>
      <c r="R422" s="236">
        <f>Q422*H422</f>
        <v>0</v>
      </c>
      <c r="S422" s="236">
        <v>0</v>
      </c>
      <c r="T422" s="237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8" t="s">
        <v>249</v>
      </c>
      <c r="AT422" s="238" t="s">
        <v>167</v>
      </c>
      <c r="AU422" s="238" t="s">
        <v>84</v>
      </c>
      <c r="AY422" s="18" t="s">
        <v>165</v>
      </c>
      <c r="BE422" s="239">
        <f>IF(N422="základní",J422,0)</f>
        <v>0</v>
      </c>
      <c r="BF422" s="239">
        <f>IF(N422="snížená",J422,0)</f>
        <v>0</v>
      </c>
      <c r="BG422" s="239">
        <f>IF(N422="zákl. přenesená",J422,0)</f>
        <v>0</v>
      </c>
      <c r="BH422" s="239">
        <f>IF(N422="sníž. přenesená",J422,0)</f>
        <v>0</v>
      </c>
      <c r="BI422" s="239">
        <f>IF(N422="nulová",J422,0)</f>
        <v>0</v>
      </c>
      <c r="BJ422" s="18" t="s">
        <v>82</v>
      </c>
      <c r="BK422" s="239">
        <f>ROUND(I422*H422,2)</f>
        <v>0</v>
      </c>
      <c r="BL422" s="18" t="s">
        <v>249</v>
      </c>
      <c r="BM422" s="238" t="s">
        <v>1988</v>
      </c>
    </row>
    <row r="423" spans="1:47" s="2" customFormat="1" ht="12">
      <c r="A423" s="39"/>
      <c r="B423" s="40"/>
      <c r="C423" s="41"/>
      <c r="D423" s="242" t="s">
        <v>897</v>
      </c>
      <c r="E423" s="41"/>
      <c r="F423" s="263" t="s">
        <v>1989</v>
      </c>
      <c r="G423" s="41"/>
      <c r="H423" s="41"/>
      <c r="I423" s="147"/>
      <c r="J423" s="41"/>
      <c r="K423" s="41"/>
      <c r="L423" s="45"/>
      <c r="M423" s="264"/>
      <c r="N423" s="265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897</v>
      </c>
      <c r="AU423" s="18" t="s">
        <v>84</v>
      </c>
    </row>
    <row r="424" spans="1:51" s="13" customFormat="1" ht="12">
      <c r="A424" s="13"/>
      <c r="B424" s="240"/>
      <c r="C424" s="241"/>
      <c r="D424" s="242" t="s">
        <v>174</v>
      </c>
      <c r="E424" s="243" t="s">
        <v>19</v>
      </c>
      <c r="F424" s="244" t="s">
        <v>1990</v>
      </c>
      <c r="G424" s="241"/>
      <c r="H424" s="245">
        <v>8</v>
      </c>
      <c r="I424" s="246"/>
      <c r="J424" s="241"/>
      <c r="K424" s="241"/>
      <c r="L424" s="247"/>
      <c r="M424" s="248"/>
      <c r="N424" s="249"/>
      <c r="O424" s="249"/>
      <c r="P424" s="249"/>
      <c r="Q424" s="249"/>
      <c r="R424" s="249"/>
      <c r="S424" s="249"/>
      <c r="T424" s="25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1" t="s">
        <v>174</v>
      </c>
      <c r="AU424" s="251" t="s">
        <v>84</v>
      </c>
      <c r="AV424" s="13" t="s">
        <v>84</v>
      </c>
      <c r="AW424" s="13" t="s">
        <v>36</v>
      </c>
      <c r="AX424" s="13" t="s">
        <v>82</v>
      </c>
      <c r="AY424" s="251" t="s">
        <v>165</v>
      </c>
    </row>
    <row r="425" spans="1:65" s="2" customFormat="1" ht="16.5" customHeight="1">
      <c r="A425" s="39"/>
      <c r="B425" s="40"/>
      <c r="C425" s="266" t="s">
        <v>1991</v>
      </c>
      <c r="D425" s="266" t="s">
        <v>229</v>
      </c>
      <c r="E425" s="267" t="s">
        <v>1992</v>
      </c>
      <c r="F425" s="268" t="s">
        <v>1993</v>
      </c>
      <c r="G425" s="269" t="s">
        <v>261</v>
      </c>
      <c r="H425" s="270">
        <v>8</v>
      </c>
      <c r="I425" s="271"/>
      <c r="J425" s="272">
        <f>ROUND(I425*H425,2)</f>
        <v>0</v>
      </c>
      <c r="K425" s="268" t="s">
        <v>19</v>
      </c>
      <c r="L425" s="273"/>
      <c r="M425" s="274" t="s">
        <v>19</v>
      </c>
      <c r="N425" s="275" t="s">
        <v>46</v>
      </c>
      <c r="O425" s="85"/>
      <c r="P425" s="236">
        <f>O425*H425</f>
        <v>0</v>
      </c>
      <c r="Q425" s="236">
        <v>0.007</v>
      </c>
      <c r="R425" s="236">
        <f>Q425*H425</f>
        <v>0.056</v>
      </c>
      <c r="S425" s="236">
        <v>0</v>
      </c>
      <c r="T425" s="23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8" t="s">
        <v>314</v>
      </c>
      <c r="AT425" s="238" t="s">
        <v>229</v>
      </c>
      <c r="AU425" s="238" t="s">
        <v>84</v>
      </c>
      <c r="AY425" s="18" t="s">
        <v>165</v>
      </c>
      <c r="BE425" s="239">
        <f>IF(N425="základní",J425,0)</f>
        <v>0</v>
      </c>
      <c r="BF425" s="239">
        <f>IF(N425="snížená",J425,0)</f>
        <v>0</v>
      </c>
      <c r="BG425" s="239">
        <f>IF(N425="zákl. přenesená",J425,0)</f>
        <v>0</v>
      </c>
      <c r="BH425" s="239">
        <f>IF(N425="sníž. přenesená",J425,0)</f>
        <v>0</v>
      </c>
      <c r="BI425" s="239">
        <f>IF(N425="nulová",J425,0)</f>
        <v>0</v>
      </c>
      <c r="BJ425" s="18" t="s">
        <v>82</v>
      </c>
      <c r="BK425" s="239">
        <f>ROUND(I425*H425,2)</f>
        <v>0</v>
      </c>
      <c r="BL425" s="18" t="s">
        <v>249</v>
      </c>
      <c r="BM425" s="238" t="s">
        <v>1994</v>
      </c>
    </row>
    <row r="426" spans="1:51" s="13" customFormat="1" ht="12">
      <c r="A426" s="13"/>
      <c r="B426" s="240"/>
      <c r="C426" s="241"/>
      <c r="D426" s="242" t="s">
        <v>174</v>
      </c>
      <c r="E426" s="243" t="s">
        <v>19</v>
      </c>
      <c r="F426" s="244" t="s">
        <v>1990</v>
      </c>
      <c r="G426" s="241"/>
      <c r="H426" s="245">
        <v>8</v>
      </c>
      <c r="I426" s="246"/>
      <c r="J426" s="241"/>
      <c r="K426" s="241"/>
      <c r="L426" s="247"/>
      <c r="M426" s="248"/>
      <c r="N426" s="249"/>
      <c r="O426" s="249"/>
      <c r="P426" s="249"/>
      <c r="Q426" s="249"/>
      <c r="R426" s="249"/>
      <c r="S426" s="249"/>
      <c r="T426" s="25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1" t="s">
        <v>174</v>
      </c>
      <c r="AU426" s="251" t="s">
        <v>84</v>
      </c>
      <c r="AV426" s="13" t="s">
        <v>84</v>
      </c>
      <c r="AW426" s="13" t="s">
        <v>36</v>
      </c>
      <c r="AX426" s="13" t="s">
        <v>82</v>
      </c>
      <c r="AY426" s="251" t="s">
        <v>165</v>
      </c>
    </row>
    <row r="427" spans="1:65" s="2" customFormat="1" ht="16.5" customHeight="1">
      <c r="A427" s="39"/>
      <c r="B427" s="40"/>
      <c r="C427" s="227" t="s">
        <v>1995</v>
      </c>
      <c r="D427" s="227" t="s">
        <v>167</v>
      </c>
      <c r="E427" s="228" t="s">
        <v>1996</v>
      </c>
      <c r="F427" s="229" t="s">
        <v>1997</v>
      </c>
      <c r="G427" s="230" t="s">
        <v>252</v>
      </c>
      <c r="H427" s="231">
        <v>39</v>
      </c>
      <c r="I427" s="232"/>
      <c r="J427" s="233">
        <f>ROUND(I427*H427,2)</f>
        <v>0</v>
      </c>
      <c r="K427" s="229" t="s">
        <v>171</v>
      </c>
      <c r="L427" s="45"/>
      <c r="M427" s="234" t="s">
        <v>19</v>
      </c>
      <c r="N427" s="235" t="s">
        <v>46</v>
      </c>
      <c r="O427" s="85"/>
      <c r="P427" s="236">
        <f>O427*H427</f>
        <v>0</v>
      </c>
      <c r="Q427" s="236">
        <v>0.00286</v>
      </c>
      <c r="R427" s="236">
        <f>Q427*H427</f>
        <v>0.11154</v>
      </c>
      <c r="S427" s="236">
        <v>0</v>
      </c>
      <c r="T427" s="237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8" t="s">
        <v>249</v>
      </c>
      <c r="AT427" s="238" t="s">
        <v>167</v>
      </c>
      <c r="AU427" s="238" t="s">
        <v>84</v>
      </c>
      <c r="AY427" s="18" t="s">
        <v>165</v>
      </c>
      <c r="BE427" s="239">
        <f>IF(N427="základní",J427,0)</f>
        <v>0</v>
      </c>
      <c r="BF427" s="239">
        <f>IF(N427="snížená",J427,0)</f>
        <v>0</v>
      </c>
      <c r="BG427" s="239">
        <f>IF(N427="zákl. přenesená",J427,0)</f>
        <v>0</v>
      </c>
      <c r="BH427" s="239">
        <f>IF(N427="sníž. přenesená",J427,0)</f>
        <v>0</v>
      </c>
      <c r="BI427" s="239">
        <f>IF(N427="nulová",J427,0)</f>
        <v>0</v>
      </c>
      <c r="BJ427" s="18" t="s">
        <v>82</v>
      </c>
      <c r="BK427" s="239">
        <f>ROUND(I427*H427,2)</f>
        <v>0</v>
      </c>
      <c r="BL427" s="18" t="s">
        <v>249</v>
      </c>
      <c r="BM427" s="238" t="s">
        <v>1998</v>
      </c>
    </row>
    <row r="428" spans="1:47" s="2" customFormat="1" ht="12">
      <c r="A428" s="39"/>
      <c r="B428" s="40"/>
      <c r="C428" s="41"/>
      <c r="D428" s="242" t="s">
        <v>897</v>
      </c>
      <c r="E428" s="41"/>
      <c r="F428" s="263" t="s">
        <v>1999</v>
      </c>
      <c r="G428" s="41"/>
      <c r="H428" s="41"/>
      <c r="I428" s="147"/>
      <c r="J428" s="41"/>
      <c r="K428" s="41"/>
      <c r="L428" s="45"/>
      <c r="M428" s="264"/>
      <c r="N428" s="265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897</v>
      </c>
      <c r="AU428" s="18" t="s">
        <v>84</v>
      </c>
    </row>
    <row r="429" spans="1:65" s="2" customFormat="1" ht="16.5" customHeight="1">
      <c r="A429" s="39"/>
      <c r="B429" s="40"/>
      <c r="C429" s="227" t="s">
        <v>79</v>
      </c>
      <c r="D429" s="227" t="s">
        <v>167</v>
      </c>
      <c r="E429" s="228" t="s">
        <v>1511</v>
      </c>
      <c r="F429" s="229" t="s">
        <v>1512</v>
      </c>
      <c r="G429" s="230" t="s">
        <v>213</v>
      </c>
      <c r="H429" s="231">
        <v>2.921</v>
      </c>
      <c r="I429" s="232"/>
      <c r="J429" s="233">
        <f>ROUND(I429*H429,2)</f>
        <v>0</v>
      </c>
      <c r="K429" s="229" t="s">
        <v>171</v>
      </c>
      <c r="L429" s="45"/>
      <c r="M429" s="234" t="s">
        <v>19</v>
      </c>
      <c r="N429" s="235" t="s">
        <v>46</v>
      </c>
      <c r="O429" s="85"/>
      <c r="P429" s="236">
        <f>O429*H429</f>
        <v>0</v>
      </c>
      <c r="Q429" s="236">
        <v>0</v>
      </c>
      <c r="R429" s="236">
        <f>Q429*H429</f>
        <v>0</v>
      </c>
      <c r="S429" s="236">
        <v>0</v>
      </c>
      <c r="T429" s="23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8" t="s">
        <v>249</v>
      </c>
      <c r="AT429" s="238" t="s">
        <v>167</v>
      </c>
      <c r="AU429" s="238" t="s">
        <v>84</v>
      </c>
      <c r="AY429" s="18" t="s">
        <v>165</v>
      </c>
      <c r="BE429" s="239">
        <f>IF(N429="základní",J429,0)</f>
        <v>0</v>
      </c>
      <c r="BF429" s="239">
        <f>IF(N429="snížená",J429,0)</f>
        <v>0</v>
      </c>
      <c r="BG429" s="239">
        <f>IF(N429="zákl. přenesená",J429,0)</f>
        <v>0</v>
      </c>
      <c r="BH429" s="239">
        <f>IF(N429="sníž. přenesená",J429,0)</f>
        <v>0</v>
      </c>
      <c r="BI429" s="239">
        <f>IF(N429="nulová",J429,0)</f>
        <v>0</v>
      </c>
      <c r="BJ429" s="18" t="s">
        <v>82</v>
      </c>
      <c r="BK429" s="239">
        <f>ROUND(I429*H429,2)</f>
        <v>0</v>
      </c>
      <c r="BL429" s="18" t="s">
        <v>249</v>
      </c>
      <c r="BM429" s="238" t="s">
        <v>2000</v>
      </c>
    </row>
    <row r="430" spans="1:63" s="12" customFormat="1" ht="22.8" customHeight="1">
      <c r="A430" s="12"/>
      <c r="B430" s="211"/>
      <c r="C430" s="212"/>
      <c r="D430" s="213" t="s">
        <v>74</v>
      </c>
      <c r="E430" s="225" t="s">
        <v>2001</v>
      </c>
      <c r="F430" s="225" t="s">
        <v>2002</v>
      </c>
      <c r="G430" s="212"/>
      <c r="H430" s="212"/>
      <c r="I430" s="215"/>
      <c r="J430" s="226">
        <f>BK430</f>
        <v>0</v>
      </c>
      <c r="K430" s="212"/>
      <c r="L430" s="217"/>
      <c r="M430" s="218"/>
      <c r="N430" s="219"/>
      <c r="O430" s="219"/>
      <c r="P430" s="220">
        <f>SUM(P431:P457)</f>
        <v>0</v>
      </c>
      <c r="Q430" s="219"/>
      <c r="R430" s="220">
        <f>SUM(R431:R457)</f>
        <v>2.5044399999999998</v>
      </c>
      <c r="S430" s="219"/>
      <c r="T430" s="221">
        <f>SUM(T431:T457)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22" t="s">
        <v>84</v>
      </c>
      <c r="AT430" s="223" t="s">
        <v>74</v>
      </c>
      <c r="AU430" s="223" t="s">
        <v>82</v>
      </c>
      <c r="AY430" s="222" t="s">
        <v>165</v>
      </c>
      <c r="BK430" s="224">
        <f>SUM(BK431:BK457)</f>
        <v>0</v>
      </c>
    </row>
    <row r="431" spans="1:65" s="2" customFormat="1" ht="16.5" customHeight="1">
      <c r="A431" s="39"/>
      <c r="B431" s="40"/>
      <c r="C431" s="227" t="s">
        <v>1383</v>
      </c>
      <c r="D431" s="227" t="s">
        <v>167</v>
      </c>
      <c r="E431" s="228" t="s">
        <v>2003</v>
      </c>
      <c r="F431" s="229" t="s">
        <v>2004</v>
      </c>
      <c r="G431" s="230" t="s">
        <v>188</v>
      </c>
      <c r="H431" s="231">
        <v>8</v>
      </c>
      <c r="I431" s="232"/>
      <c r="J431" s="233">
        <f>ROUND(I431*H431,2)</f>
        <v>0</v>
      </c>
      <c r="K431" s="229" t="s">
        <v>171</v>
      </c>
      <c r="L431" s="45"/>
      <c r="M431" s="234" t="s">
        <v>19</v>
      </c>
      <c r="N431" s="235" t="s">
        <v>46</v>
      </c>
      <c r="O431" s="85"/>
      <c r="P431" s="236">
        <f>O431*H431</f>
        <v>0</v>
      </c>
      <c r="Q431" s="236">
        <v>0.00027</v>
      </c>
      <c r="R431" s="236">
        <f>Q431*H431</f>
        <v>0.00216</v>
      </c>
      <c r="S431" s="236">
        <v>0</v>
      </c>
      <c r="T431" s="23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8" t="s">
        <v>249</v>
      </c>
      <c r="AT431" s="238" t="s">
        <v>167</v>
      </c>
      <c r="AU431" s="238" t="s">
        <v>84</v>
      </c>
      <c r="AY431" s="18" t="s">
        <v>165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8" t="s">
        <v>82</v>
      </c>
      <c r="BK431" s="239">
        <f>ROUND(I431*H431,2)</f>
        <v>0</v>
      </c>
      <c r="BL431" s="18" t="s">
        <v>249</v>
      </c>
      <c r="BM431" s="238" t="s">
        <v>2005</v>
      </c>
    </row>
    <row r="432" spans="1:51" s="13" customFormat="1" ht="12">
      <c r="A432" s="13"/>
      <c r="B432" s="240"/>
      <c r="C432" s="241"/>
      <c r="D432" s="242" t="s">
        <v>174</v>
      </c>
      <c r="E432" s="243" t="s">
        <v>19</v>
      </c>
      <c r="F432" s="244" t="s">
        <v>2006</v>
      </c>
      <c r="G432" s="241"/>
      <c r="H432" s="245">
        <v>8</v>
      </c>
      <c r="I432" s="246"/>
      <c r="J432" s="241"/>
      <c r="K432" s="241"/>
      <c r="L432" s="247"/>
      <c r="M432" s="248"/>
      <c r="N432" s="249"/>
      <c r="O432" s="249"/>
      <c r="P432" s="249"/>
      <c r="Q432" s="249"/>
      <c r="R432" s="249"/>
      <c r="S432" s="249"/>
      <c r="T432" s="25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1" t="s">
        <v>174</v>
      </c>
      <c r="AU432" s="251" t="s">
        <v>84</v>
      </c>
      <c r="AV432" s="13" t="s">
        <v>84</v>
      </c>
      <c r="AW432" s="13" t="s">
        <v>36</v>
      </c>
      <c r="AX432" s="13" t="s">
        <v>82</v>
      </c>
      <c r="AY432" s="251" t="s">
        <v>165</v>
      </c>
    </row>
    <row r="433" spans="1:65" s="2" customFormat="1" ht="16.5" customHeight="1">
      <c r="A433" s="39"/>
      <c r="B433" s="40"/>
      <c r="C433" s="266" t="s">
        <v>2007</v>
      </c>
      <c r="D433" s="266" t="s">
        <v>229</v>
      </c>
      <c r="E433" s="267" t="s">
        <v>2008</v>
      </c>
      <c r="F433" s="268" t="s">
        <v>2009</v>
      </c>
      <c r="G433" s="269" t="s">
        <v>188</v>
      </c>
      <c r="H433" s="270">
        <v>8</v>
      </c>
      <c r="I433" s="271"/>
      <c r="J433" s="272">
        <f>ROUND(I433*H433,2)</f>
        <v>0</v>
      </c>
      <c r="K433" s="268" t="s">
        <v>171</v>
      </c>
      <c r="L433" s="273"/>
      <c r="M433" s="274" t="s">
        <v>19</v>
      </c>
      <c r="N433" s="275" t="s">
        <v>46</v>
      </c>
      <c r="O433" s="85"/>
      <c r="P433" s="236">
        <f>O433*H433</f>
        <v>0</v>
      </c>
      <c r="Q433" s="236">
        <v>0.02741</v>
      </c>
      <c r="R433" s="236">
        <f>Q433*H433</f>
        <v>0.21928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314</v>
      </c>
      <c r="AT433" s="238" t="s">
        <v>229</v>
      </c>
      <c r="AU433" s="238" t="s">
        <v>84</v>
      </c>
      <c r="AY433" s="18" t="s">
        <v>165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82</v>
      </c>
      <c r="BK433" s="239">
        <f>ROUND(I433*H433,2)</f>
        <v>0</v>
      </c>
      <c r="BL433" s="18" t="s">
        <v>249</v>
      </c>
      <c r="BM433" s="238" t="s">
        <v>2010</v>
      </c>
    </row>
    <row r="434" spans="1:51" s="13" customFormat="1" ht="12">
      <c r="A434" s="13"/>
      <c r="B434" s="240"/>
      <c r="C434" s="241"/>
      <c r="D434" s="242" t="s">
        <v>174</v>
      </c>
      <c r="E434" s="243" t="s">
        <v>19</v>
      </c>
      <c r="F434" s="244" t="s">
        <v>2006</v>
      </c>
      <c r="G434" s="241"/>
      <c r="H434" s="245">
        <v>8</v>
      </c>
      <c r="I434" s="246"/>
      <c r="J434" s="241"/>
      <c r="K434" s="241"/>
      <c r="L434" s="247"/>
      <c r="M434" s="248"/>
      <c r="N434" s="249"/>
      <c r="O434" s="249"/>
      <c r="P434" s="249"/>
      <c r="Q434" s="249"/>
      <c r="R434" s="249"/>
      <c r="S434" s="249"/>
      <c r="T434" s="25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1" t="s">
        <v>174</v>
      </c>
      <c r="AU434" s="251" t="s">
        <v>84</v>
      </c>
      <c r="AV434" s="13" t="s">
        <v>84</v>
      </c>
      <c r="AW434" s="13" t="s">
        <v>36</v>
      </c>
      <c r="AX434" s="13" t="s">
        <v>82</v>
      </c>
      <c r="AY434" s="251" t="s">
        <v>165</v>
      </c>
    </row>
    <row r="435" spans="1:65" s="2" customFormat="1" ht="16.5" customHeight="1">
      <c r="A435" s="39"/>
      <c r="B435" s="40"/>
      <c r="C435" s="227" t="s">
        <v>2011</v>
      </c>
      <c r="D435" s="227" t="s">
        <v>167</v>
      </c>
      <c r="E435" s="228" t="s">
        <v>2012</v>
      </c>
      <c r="F435" s="229" t="s">
        <v>2013</v>
      </c>
      <c r="G435" s="230" t="s">
        <v>261</v>
      </c>
      <c r="H435" s="231">
        <v>1</v>
      </c>
      <c r="I435" s="232"/>
      <c r="J435" s="233">
        <f>ROUND(I435*H435,2)</f>
        <v>0</v>
      </c>
      <c r="K435" s="229" t="s">
        <v>171</v>
      </c>
      <c r="L435" s="45"/>
      <c r="M435" s="234" t="s">
        <v>19</v>
      </c>
      <c r="N435" s="235" t="s">
        <v>46</v>
      </c>
      <c r="O435" s="85"/>
      <c r="P435" s="236">
        <f>O435*H435</f>
        <v>0</v>
      </c>
      <c r="Q435" s="236">
        <v>0</v>
      </c>
      <c r="R435" s="236">
        <f>Q435*H435</f>
        <v>0</v>
      </c>
      <c r="S435" s="236">
        <v>0</v>
      </c>
      <c r="T435" s="237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8" t="s">
        <v>249</v>
      </c>
      <c r="AT435" s="238" t="s">
        <v>167</v>
      </c>
      <c r="AU435" s="238" t="s">
        <v>84</v>
      </c>
      <c r="AY435" s="18" t="s">
        <v>165</v>
      </c>
      <c r="BE435" s="239">
        <f>IF(N435="základní",J435,0)</f>
        <v>0</v>
      </c>
      <c r="BF435" s="239">
        <f>IF(N435="snížená",J435,0)</f>
        <v>0</v>
      </c>
      <c r="BG435" s="239">
        <f>IF(N435="zákl. přenesená",J435,0)</f>
        <v>0</v>
      </c>
      <c r="BH435" s="239">
        <f>IF(N435="sníž. přenesená",J435,0)</f>
        <v>0</v>
      </c>
      <c r="BI435" s="239">
        <f>IF(N435="nulová",J435,0)</f>
        <v>0</v>
      </c>
      <c r="BJ435" s="18" t="s">
        <v>82</v>
      </c>
      <c r="BK435" s="239">
        <f>ROUND(I435*H435,2)</f>
        <v>0</v>
      </c>
      <c r="BL435" s="18" t="s">
        <v>249</v>
      </c>
      <c r="BM435" s="238" t="s">
        <v>2014</v>
      </c>
    </row>
    <row r="436" spans="1:65" s="2" customFormat="1" ht="16.5" customHeight="1">
      <c r="A436" s="39"/>
      <c r="B436" s="40"/>
      <c r="C436" s="266" t="s">
        <v>2015</v>
      </c>
      <c r="D436" s="266" t="s">
        <v>229</v>
      </c>
      <c r="E436" s="267" t="s">
        <v>2016</v>
      </c>
      <c r="F436" s="268" t="s">
        <v>2017</v>
      </c>
      <c r="G436" s="269" t="s">
        <v>261</v>
      </c>
      <c r="H436" s="270">
        <v>1</v>
      </c>
      <c r="I436" s="271"/>
      <c r="J436" s="272">
        <f>ROUND(I436*H436,2)</f>
        <v>0</v>
      </c>
      <c r="K436" s="268" t="s">
        <v>171</v>
      </c>
      <c r="L436" s="273"/>
      <c r="M436" s="274" t="s">
        <v>19</v>
      </c>
      <c r="N436" s="275" t="s">
        <v>46</v>
      </c>
      <c r="O436" s="85"/>
      <c r="P436" s="236">
        <f>O436*H436</f>
        <v>0</v>
      </c>
      <c r="Q436" s="236">
        <v>0.023</v>
      </c>
      <c r="R436" s="236">
        <f>Q436*H436</f>
        <v>0.023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314</v>
      </c>
      <c r="AT436" s="238" t="s">
        <v>229</v>
      </c>
      <c r="AU436" s="238" t="s">
        <v>84</v>
      </c>
      <c r="AY436" s="18" t="s">
        <v>165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82</v>
      </c>
      <c r="BK436" s="239">
        <f>ROUND(I436*H436,2)</f>
        <v>0</v>
      </c>
      <c r="BL436" s="18" t="s">
        <v>249</v>
      </c>
      <c r="BM436" s="238" t="s">
        <v>2018</v>
      </c>
    </row>
    <row r="437" spans="1:47" s="2" customFormat="1" ht="12">
      <c r="A437" s="39"/>
      <c r="B437" s="40"/>
      <c r="C437" s="41"/>
      <c r="D437" s="242" t="s">
        <v>897</v>
      </c>
      <c r="E437" s="41"/>
      <c r="F437" s="263" t="s">
        <v>2019</v>
      </c>
      <c r="G437" s="41"/>
      <c r="H437" s="41"/>
      <c r="I437" s="147"/>
      <c r="J437" s="41"/>
      <c r="K437" s="41"/>
      <c r="L437" s="45"/>
      <c r="M437" s="264"/>
      <c r="N437" s="265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897</v>
      </c>
      <c r="AU437" s="18" t="s">
        <v>84</v>
      </c>
    </row>
    <row r="438" spans="1:65" s="2" customFormat="1" ht="16.5" customHeight="1">
      <c r="A438" s="39"/>
      <c r="B438" s="40"/>
      <c r="C438" s="227" t="s">
        <v>2020</v>
      </c>
      <c r="D438" s="227" t="s">
        <v>167</v>
      </c>
      <c r="E438" s="228" t="s">
        <v>2021</v>
      </c>
      <c r="F438" s="229" t="s">
        <v>2022</v>
      </c>
      <c r="G438" s="230" t="s">
        <v>261</v>
      </c>
      <c r="H438" s="231">
        <v>1</v>
      </c>
      <c r="I438" s="232"/>
      <c r="J438" s="233">
        <f>ROUND(I438*H438,2)</f>
        <v>0</v>
      </c>
      <c r="K438" s="229" t="s">
        <v>171</v>
      </c>
      <c r="L438" s="45"/>
      <c r="M438" s="234" t="s">
        <v>19</v>
      </c>
      <c r="N438" s="235" t="s">
        <v>46</v>
      </c>
      <c r="O438" s="85"/>
      <c r="P438" s="236">
        <f>O438*H438</f>
        <v>0</v>
      </c>
      <c r="Q438" s="236">
        <v>0</v>
      </c>
      <c r="R438" s="236">
        <f>Q438*H438</f>
        <v>0</v>
      </c>
      <c r="S438" s="236">
        <v>0</v>
      </c>
      <c r="T438" s="23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8" t="s">
        <v>249</v>
      </c>
      <c r="AT438" s="238" t="s">
        <v>167</v>
      </c>
      <c r="AU438" s="238" t="s">
        <v>84</v>
      </c>
      <c r="AY438" s="18" t="s">
        <v>165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8" t="s">
        <v>82</v>
      </c>
      <c r="BK438" s="239">
        <f>ROUND(I438*H438,2)</f>
        <v>0</v>
      </c>
      <c r="BL438" s="18" t="s">
        <v>249</v>
      </c>
      <c r="BM438" s="238" t="s">
        <v>2023</v>
      </c>
    </row>
    <row r="439" spans="1:65" s="2" customFormat="1" ht="16.5" customHeight="1">
      <c r="A439" s="39"/>
      <c r="B439" s="40"/>
      <c r="C439" s="266" t="s">
        <v>2024</v>
      </c>
      <c r="D439" s="266" t="s">
        <v>229</v>
      </c>
      <c r="E439" s="267" t="s">
        <v>2025</v>
      </c>
      <c r="F439" s="268" t="s">
        <v>2026</v>
      </c>
      <c r="G439" s="269" t="s">
        <v>261</v>
      </c>
      <c r="H439" s="270">
        <v>1</v>
      </c>
      <c r="I439" s="271"/>
      <c r="J439" s="272">
        <f>ROUND(I439*H439,2)</f>
        <v>0</v>
      </c>
      <c r="K439" s="268" t="s">
        <v>171</v>
      </c>
      <c r="L439" s="273"/>
      <c r="M439" s="274" t="s">
        <v>19</v>
      </c>
      <c r="N439" s="275" t="s">
        <v>46</v>
      </c>
      <c r="O439" s="85"/>
      <c r="P439" s="236">
        <f>O439*H439</f>
        <v>0</v>
      </c>
      <c r="Q439" s="236">
        <v>0.042</v>
      </c>
      <c r="R439" s="236">
        <f>Q439*H439</f>
        <v>0.042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314</v>
      </c>
      <c r="AT439" s="238" t="s">
        <v>229</v>
      </c>
      <c r="AU439" s="238" t="s">
        <v>84</v>
      </c>
      <c r="AY439" s="18" t="s">
        <v>165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82</v>
      </c>
      <c r="BK439" s="239">
        <f>ROUND(I439*H439,2)</f>
        <v>0</v>
      </c>
      <c r="BL439" s="18" t="s">
        <v>249</v>
      </c>
      <c r="BM439" s="238" t="s">
        <v>2027</v>
      </c>
    </row>
    <row r="440" spans="1:47" s="2" customFormat="1" ht="12">
      <c r="A440" s="39"/>
      <c r="B440" s="40"/>
      <c r="C440" s="41"/>
      <c r="D440" s="242" t="s">
        <v>897</v>
      </c>
      <c r="E440" s="41"/>
      <c r="F440" s="263" t="s">
        <v>2028</v>
      </c>
      <c r="G440" s="41"/>
      <c r="H440" s="41"/>
      <c r="I440" s="147"/>
      <c r="J440" s="41"/>
      <c r="K440" s="41"/>
      <c r="L440" s="45"/>
      <c r="M440" s="264"/>
      <c r="N440" s="265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897</v>
      </c>
      <c r="AU440" s="18" t="s">
        <v>84</v>
      </c>
    </row>
    <row r="441" spans="1:65" s="2" customFormat="1" ht="16.5" customHeight="1">
      <c r="A441" s="39"/>
      <c r="B441" s="40"/>
      <c r="C441" s="227" t="s">
        <v>2029</v>
      </c>
      <c r="D441" s="227" t="s">
        <v>167</v>
      </c>
      <c r="E441" s="228" t="s">
        <v>2030</v>
      </c>
      <c r="F441" s="229" t="s">
        <v>2031</v>
      </c>
      <c r="G441" s="230" t="s">
        <v>261</v>
      </c>
      <c r="H441" s="231">
        <v>1</v>
      </c>
      <c r="I441" s="232"/>
      <c r="J441" s="233">
        <f>ROUND(I441*H441,2)</f>
        <v>0</v>
      </c>
      <c r="K441" s="229" t="s">
        <v>171</v>
      </c>
      <c r="L441" s="45"/>
      <c r="M441" s="234" t="s">
        <v>19</v>
      </c>
      <c r="N441" s="235" t="s">
        <v>46</v>
      </c>
      <c r="O441" s="85"/>
      <c r="P441" s="236">
        <f>O441*H441</f>
        <v>0</v>
      </c>
      <c r="Q441" s="236">
        <v>0</v>
      </c>
      <c r="R441" s="236">
        <f>Q441*H441</f>
        <v>0</v>
      </c>
      <c r="S441" s="236">
        <v>0</v>
      </c>
      <c r="T441" s="23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8" t="s">
        <v>249</v>
      </c>
      <c r="AT441" s="238" t="s">
        <v>167</v>
      </c>
      <c r="AU441" s="238" t="s">
        <v>84</v>
      </c>
      <c r="AY441" s="18" t="s">
        <v>165</v>
      </c>
      <c r="BE441" s="239">
        <f>IF(N441="základní",J441,0)</f>
        <v>0</v>
      </c>
      <c r="BF441" s="239">
        <f>IF(N441="snížená",J441,0)</f>
        <v>0</v>
      </c>
      <c r="BG441" s="239">
        <f>IF(N441="zákl. přenesená",J441,0)</f>
        <v>0</v>
      </c>
      <c r="BH441" s="239">
        <f>IF(N441="sníž. přenesená",J441,0)</f>
        <v>0</v>
      </c>
      <c r="BI441" s="239">
        <f>IF(N441="nulová",J441,0)</f>
        <v>0</v>
      </c>
      <c r="BJ441" s="18" t="s">
        <v>82</v>
      </c>
      <c r="BK441" s="239">
        <f>ROUND(I441*H441,2)</f>
        <v>0</v>
      </c>
      <c r="BL441" s="18" t="s">
        <v>249</v>
      </c>
      <c r="BM441" s="238" t="s">
        <v>2032</v>
      </c>
    </row>
    <row r="442" spans="1:65" s="2" customFormat="1" ht="16.5" customHeight="1">
      <c r="A442" s="39"/>
      <c r="B442" s="40"/>
      <c r="C442" s="266" t="s">
        <v>2033</v>
      </c>
      <c r="D442" s="266" t="s">
        <v>229</v>
      </c>
      <c r="E442" s="267" t="s">
        <v>2034</v>
      </c>
      <c r="F442" s="268" t="s">
        <v>2035</v>
      </c>
      <c r="G442" s="269" t="s">
        <v>261</v>
      </c>
      <c r="H442" s="270">
        <v>1</v>
      </c>
      <c r="I442" s="271"/>
      <c r="J442" s="272">
        <f>ROUND(I442*H442,2)</f>
        <v>0</v>
      </c>
      <c r="K442" s="268" t="s">
        <v>19</v>
      </c>
      <c r="L442" s="273"/>
      <c r="M442" s="274" t="s">
        <v>19</v>
      </c>
      <c r="N442" s="275" t="s">
        <v>46</v>
      </c>
      <c r="O442" s="85"/>
      <c r="P442" s="236">
        <f>O442*H442</f>
        <v>0</v>
      </c>
      <c r="Q442" s="236">
        <v>0.181</v>
      </c>
      <c r="R442" s="236">
        <f>Q442*H442</f>
        <v>0.181</v>
      </c>
      <c r="S442" s="236">
        <v>0</v>
      </c>
      <c r="T442" s="237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8" t="s">
        <v>314</v>
      </c>
      <c r="AT442" s="238" t="s">
        <v>229</v>
      </c>
      <c r="AU442" s="238" t="s">
        <v>84</v>
      </c>
      <c r="AY442" s="18" t="s">
        <v>165</v>
      </c>
      <c r="BE442" s="239">
        <f>IF(N442="základní",J442,0)</f>
        <v>0</v>
      </c>
      <c r="BF442" s="239">
        <f>IF(N442="snížená",J442,0)</f>
        <v>0</v>
      </c>
      <c r="BG442" s="239">
        <f>IF(N442="zákl. přenesená",J442,0)</f>
        <v>0</v>
      </c>
      <c r="BH442" s="239">
        <f>IF(N442="sníž. přenesená",J442,0)</f>
        <v>0</v>
      </c>
      <c r="BI442" s="239">
        <f>IF(N442="nulová",J442,0)</f>
        <v>0</v>
      </c>
      <c r="BJ442" s="18" t="s">
        <v>82</v>
      </c>
      <c r="BK442" s="239">
        <f>ROUND(I442*H442,2)</f>
        <v>0</v>
      </c>
      <c r="BL442" s="18" t="s">
        <v>249</v>
      </c>
      <c r="BM442" s="238" t="s">
        <v>2036</v>
      </c>
    </row>
    <row r="443" spans="1:47" s="2" customFormat="1" ht="12">
      <c r="A443" s="39"/>
      <c r="B443" s="40"/>
      <c r="C443" s="41"/>
      <c r="D443" s="242" t="s">
        <v>897</v>
      </c>
      <c r="E443" s="41"/>
      <c r="F443" s="263" t="s">
        <v>2037</v>
      </c>
      <c r="G443" s="41"/>
      <c r="H443" s="41"/>
      <c r="I443" s="147"/>
      <c r="J443" s="41"/>
      <c r="K443" s="41"/>
      <c r="L443" s="45"/>
      <c r="M443" s="264"/>
      <c r="N443" s="265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897</v>
      </c>
      <c r="AU443" s="18" t="s">
        <v>84</v>
      </c>
    </row>
    <row r="444" spans="1:65" s="2" customFormat="1" ht="16.5" customHeight="1">
      <c r="A444" s="39"/>
      <c r="B444" s="40"/>
      <c r="C444" s="227" t="s">
        <v>2038</v>
      </c>
      <c r="D444" s="227" t="s">
        <v>167</v>
      </c>
      <c r="E444" s="228" t="s">
        <v>2039</v>
      </c>
      <c r="F444" s="229" t="s">
        <v>2040</v>
      </c>
      <c r="G444" s="230" t="s">
        <v>261</v>
      </c>
      <c r="H444" s="231">
        <v>7</v>
      </c>
      <c r="I444" s="232"/>
      <c r="J444" s="233">
        <f>ROUND(I444*H444,2)</f>
        <v>0</v>
      </c>
      <c r="K444" s="229" t="s">
        <v>171</v>
      </c>
      <c r="L444" s="45"/>
      <c r="M444" s="234" t="s">
        <v>19</v>
      </c>
      <c r="N444" s="235" t="s">
        <v>46</v>
      </c>
      <c r="O444" s="85"/>
      <c r="P444" s="236">
        <f>O444*H444</f>
        <v>0</v>
      </c>
      <c r="Q444" s="236">
        <v>0</v>
      </c>
      <c r="R444" s="236">
        <f>Q444*H444</f>
        <v>0</v>
      </c>
      <c r="S444" s="236">
        <v>0</v>
      </c>
      <c r="T444" s="23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8" t="s">
        <v>249</v>
      </c>
      <c r="AT444" s="238" t="s">
        <v>167</v>
      </c>
      <c r="AU444" s="238" t="s">
        <v>84</v>
      </c>
      <c r="AY444" s="18" t="s">
        <v>165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8" t="s">
        <v>82</v>
      </c>
      <c r="BK444" s="239">
        <f>ROUND(I444*H444,2)</f>
        <v>0</v>
      </c>
      <c r="BL444" s="18" t="s">
        <v>249</v>
      </c>
      <c r="BM444" s="238" t="s">
        <v>2041</v>
      </c>
    </row>
    <row r="445" spans="1:51" s="13" customFormat="1" ht="12">
      <c r="A445" s="13"/>
      <c r="B445" s="240"/>
      <c r="C445" s="241"/>
      <c r="D445" s="242" t="s">
        <v>174</v>
      </c>
      <c r="E445" s="243" t="s">
        <v>19</v>
      </c>
      <c r="F445" s="244" t="s">
        <v>2042</v>
      </c>
      <c r="G445" s="241"/>
      <c r="H445" s="245">
        <v>2</v>
      </c>
      <c r="I445" s="246"/>
      <c r="J445" s="241"/>
      <c r="K445" s="241"/>
      <c r="L445" s="247"/>
      <c r="M445" s="248"/>
      <c r="N445" s="249"/>
      <c r="O445" s="249"/>
      <c r="P445" s="249"/>
      <c r="Q445" s="249"/>
      <c r="R445" s="249"/>
      <c r="S445" s="249"/>
      <c r="T445" s="25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1" t="s">
        <v>174</v>
      </c>
      <c r="AU445" s="251" t="s">
        <v>84</v>
      </c>
      <c r="AV445" s="13" t="s">
        <v>84</v>
      </c>
      <c r="AW445" s="13" t="s">
        <v>36</v>
      </c>
      <c r="AX445" s="13" t="s">
        <v>75</v>
      </c>
      <c r="AY445" s="251" t="s">
        <v>165</v>
      </c>
    </row>
    <row r="446" spans="1:51" s="13" customFormat="1" ht="12">
      <c r="A446" s="13"/>
      <c r="B446" s="240"/>
      <c r="C446" s="241"/>
      <c r="D446" s="242" t="s">
        <v>174</v>
      </c>
      <c r="E446" s="243" t="s">
        <v>19</v>
      </c>
      <c r="F446" s="244" t="s">
        <v>2043</v>
      </c>
      <c r="G446" s="241"/>
      <c r="H446" s="245">
        <v>4</v>
      </c>
      <c r="I446" s="246"/>
      <c r="J446" s="241"/>
      <c r="K446" s="241"/>
      <c r="L446" s="247"/>
      <c r="M446" s="248"/>
      <c r="N446" s="249"/>
      <c r="O446" s="249"/>
      <c r="P446" s="249"/>
      <c r="Q446" s="249"/>
      <c r="R446" s="249"/>
      <c r="S446" s="249"/>
      <c r="T446" s="25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1" t="s">
        <v>174</v>
      </c>
      <c r="AU446" s="251" t="s">
        <v>84</v>
      </c>
      <c r="AV446" s="13" t="s">
        <v>84</v>
      </c>
      <c r="AW446" s="13" t="s">
        <v>36</v>
      </c>
      <c r="AX446" s="13" t="s">
        <v>75</v>
      </c>
      <c r="AY446" s="251" t="s">
        <v>165</v>
      </c>
    </row>
    <row r="447" spans="1:51" s="13" customFormat="1" ht="12">
      <c r="A447" s="13"/>
      <c r="B447" s="240"/>
      <c r="C447" s="241"/>
      <c r="D447" s="242" t="s">
        <v>174</v>
      </c>
      <c r="E447" s="243" t="s">
        <v>19</v>
      </c>
      <c r="F447" s="244" t="s">
        <v>2044</v>
      </c>
      <c r="G447" s="241"/>
      <c r="H447" s="245">
        <v>1</v>
      </c>
      <c r="I447" s="246"/>
      <c r="J447" s="241"/>
      <c r="K447" s="241"/>
      <c r="L447" s="247"/>
      <c r="M447" s="248"/>
      <c r="N447" s="249"/>
      <c r="O447" s="249"/>
      <c r="P447" s="249"/>
      <c r="Q447" s="249"/>
      <c r="R447" s="249"/>
      <c r="S447" s="249"/>
      <c r="T447" s="25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1" t="s">
        <v>174</v>
      </c>
      <c r="AU447" s="251" t="s">
        <v>84</v>
      </c>
      <c r="AV447" s="13" t="s">
        <v>84</v>
      </c>
      <c r="AW447" s="13" t="s">
        <v>36</v>
      </c>
      <c r="AX447" s="13" t="s">
        <v>75</v>
      </c>
      <c r="AY447" s="251" t="s">
        <v>165</v>
      </c>
    </row>
    <row r="448" spans="1:51" s="14" customFormat="1" ht="12">
      <c r="A448" s="14"/>
      <c r="B448" s="252"/>
      <c r="C448" s="253"/>
      <c r="D448" s="242" t="s">
        <v>174</v>
      </c>
      <c r="E448" s="254" t="s">
        <v>19</v>
      </c>
      <c r="F448" s="255" t="s">
        <v>178</v>
      </c>
      <c r="G448" s="253"/>
      <c r="H448" s="256">
        <v>7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2" t="s">
        <v>174</v>
      </c>
      <c r="AU448" s="262" t="s">
        <v>84</v>
      </c>
      <c r="AV448" s="14" t="s">
        <v>172</v>
      </c>
      <c r="AW448" s="14" t="s">
        <v>36</v>
      </c>
      <c r="AX448" s="14" t="s">
        <v>82</v>
      </c>
      <c r="AY448" s="262" t="s">
        <v>165</v>
      </c>
    </row>
    <row r="449" spans="1:65" s="2" customFormat="1" ht="16.5" customHeight="1">
      <c r="A449" s="39"/>
      <c r="B449" s="40"/>
      <c r="C449" s="266" t="s">
        <v>2045</v>
      </c>
      <c r="D449" s="266" t="s">
        <v>229</v>
      </c>
      <c r="E449" s="267" t="s">
        <v>2046</v>
      </c>
      <c r="F449" s="268" t="s">
        <v>2047</v>
      </c>
      <c r="G449" s="269" t="s">
        <v>261</v>
      </c>
      <c r="H449" s="270">
        <v>1</v>
      </c>
      <c r="I449" s="271"/>
      <c r="J449" s="272">
        <f>ROUND(I449*H449,2)</f>
        <v>0</v>
      </c>
      <c r="K449" s="268" t="s">
        <v>19</v>
      </c>
      <c r="L449" s="273"/>
      <c r="M449" s="274" t="s">
        <v>19</v>
      </c>
      <c r="N449" s="275" t="s">
        <v>46</v>
      </c>
      <c r="O449" s="85"/>
      <c r="P449" s="236">
        <f>O449*H449</f>
        <v>0</v>
      </c>
      <c r="Q449" s="236">
        <v>0.191</v>
      </c>
      <c r="R449" s="236">
        <f>Q449*H449</f>
        <v>0.191</v>
      </c>
      <c r="S449" s="236">
        <v>0</v>
      </c>
      <c r="T449" s="23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8" t="s">
        <v>314</v>
      </c>
      <c r="AT449" s="238" t="s">
        <v>229</v>
      </c>
      <c r="AU449" s="238" t="s">
        <v>84</v>
      </c>
      <c r="AY449" s="18" t="s">
        <v>165</v>
      </c>
      <c r="BE449" s="239">
        <f>IF(N449="základní",J449,0)</f>
        <v>0</v>
      </c>
      <c r="BF449" s="239">
        <f>IF(N449="snížená",J449,0)</f>
        <v>0</v>
      </c>
      <c r="BG449" s="239">
        <f>IF(N449="zákl. přenesená",J449,0)</f>
        <v>0</v>
      </c>
      <c r="BH449" s="239">
        <f>IF(N449="sníž. přenesená",J449,0)</f>
        <v>0</v>
      </c>
      <c r="BI449" s="239">
        <f>IF(N449="nulová",J449,0)</f>
        <v>0</v>
      </c>
      <c r="BJ449" s="18" t="s">
        <v>82</v>
      </c>
      <c r="BK449" s="239">
        <f>ROUND(I449*H449,2)</f>
        <v>0</v>
      </c>
      <c r="BL449" s="18" t="s">
        <v>249</v>
      </c>
      <c r="BM449" s="238" t="s">
        <v>2048</v>
      </c>
    </row>
    <row r="450" spans="1:47" s="2" customFormat="1" ht="12">
      <c r="A450" s="39"/>
      <c r="B450" s="40"/>
      <c r="C450" s="41"/>
      <c r="D450" s="242" t="s">
        <v>897</v>
      </c>
      <c r="E450" s="41"/>
      <c r="F450" s="263" t="s">
        <v>2049</v>
      </c>
      <c r="G450" s="41"/>
      <c r="H450" s="41"/>
      <c r="I450" s="147"/>
      <c r="J450" s="41"/>
      <c r="K450" s="41"/>
      <c r="L450" s="45"/>
      <c r="M450" s="264"/>
      <c r="N450" s="265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897</v>
      </c>
      <c r="AU450" s="18" t="s">
        <v>84</v>
      </c>
    </row>
    <row r="451" spans="1:65" s="2" customFormat="1" ht="16.5" customHeight="1">
      <c r="A451" s="39"/>
      <c r="B451" s="40"/>
      <c r="C451" s="266" t="s">
        <v>2050</v>
      </c>
      <c r="D451" s="266" t="s">
        <v>229</v>
      </c>
      <c r="E451" s="267" t="s">
        <v>2051</v>
      </c>
      <c r="F451" s="268" t="s">
        <v>2052</v>
      </c>
      <c r="G451" s="269" t="s">
        <v>261</v>
      </c>
      <c r="H451" s="270">
        <v>1</v>
      </c>
      <c r="I451" s="271"/>
      <c r="J451" s="272">
        <f>ROUND(I451*H451,2)</f>
        <v>0</v>
      </c>
      <c r="K451" s="268" t="s">
        <v>19</v>
      </c>
      <c r="L451" s="273"/>
      <c r="M451" s="274" t="s">
        <v>19</v>
      </c>
      <c r="N451" s="275" t="s">
        <v>46</v>
      </c>
      <c r="O451" s="85"/>
      <c r="P451" s="236">
        <f>O451*H451</f>
        <v>0</v>
      </c>
      <c r="Q451" s="236">
        <v>0.261</v>
      </c>
      <c r="R451" s="236">
        <f>Q451*H451</f>
        <v>0.261</v>
      </c>
      <c r="S451" s="236">
        <v>0</v>
      </c>
      <c r="T451" s="237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8" t="s">
        <v>314</v>
      </c>
      <c r="AT451" s="238" t="s">
        <v>229</v>
      </c>
      <c r="AU451" s="238" t="s">
        <v>84</v>
      </c>
      <c r="AY451" s="18" t="s">
        <v>165</v>
      </c>
      <c r="BE451" s="239">
        <f>IF(N451="základní",J451,0)</f>
        <v>0</v>
      </c>
      <c r="BF451" s="239">
        <f>IF(N451="snížená",J451,0)</f>
        <v>0</v>
      </c>
      <c r="BG451" s="239">
        <f>IF(N451="zákl. přenesená",J451,0)</f>
        <v>0</v>
      </c>
      <c r="BH451" s="239">
        <f>IF(N451="sníž. přenesená",J451,0)</f>
        <v>0</v>
      </c>
      <c r="BI451" s="239">
        <f>IF(N451="nulová",J451,0)</f>
        <v>0</v>
      </c>
      <c r="BJ451" s="18" t="s">
        <v>82</v>
      </c>
      <c r="BK451" s="239">
        <f>ROUND(I451*H451,2)</f>
        <v>0</v>
      </c>
      <c r="BL451" s="18" t="s">
        <v>249</v>
      </c>
      <c r="BM451" s="238" t="s">
        <v>2053</v>
      </c>
    </row>
    <row r="452" spans="1:47" s="2" customFormat="1" ht="12">
      <c r="A452" s="39"/>
      <c r="B452" s="40"/>
      <c r="C452" s="41"/>
      <c r="D452" s="242" t="s">
        <v>897</v>
      </c>
      <c r="E452" s="41"/>
      <c r="F452" s="263" t="s">
        <v>2054</v>
      </c>
      <c r="G452" s="41"/>
      <c r="H452" s="41"/>
      <c r="I452" s="147"/>
      <c r="J452" s="41"/>
      <c r="K452" s="41"/>
      <c r="L452" s="45"/>
      <c r="M452" s="264"/>
      <c r="N452" s="265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897</v>
      </c>
      <c r="AU452" s="18" t="s">
        <v>84</v>
      </c>
    </row>
    <row r="453" spans="1:65" s="2" customFormat="1" ht="16.5" customHeight="1">
      <c r="A453" s="39"/>
      <c r="B453" s="40"/>
      <c r="C453" s="266" t="s">
        <v>2055</v>
      </c>
      <c r="D453" s="266" t="s">
        <v>229</v>
      </c>
      <c r="E453" s="267" t="s">
        <v>2056</v>
      </c>
      <c r="F453" s="268" t="s">
        <v>2052</v>
      </c>
      <c r="G453" s="269" t="s">
        <v>261</v>
      </c>
      <c r="H453" s="270">
        <v>1</v>
      </c>
      <c r="I453" s="271"/>
      <c r="J453" s="272">
        <f>ROUND(I453*H453,2)</f>
        <v>0</v>
      </c>
      <c r="K453" s="268" t="s">
        <v>19</v>
      </c>
      <c r="L453" s="273"/>
      <c r="M453" s="274" t="s">
        <v>19</v>
      </c>
      <c r="N453" s="275" t="s">
        <v>46</v>
      </c>
      <c r="O453" s="85"/>
      <c r="P453" s="236">
        <f>O453*H453</f>
        <v>0</v>
      </c>
      <c r="Q453" s="236">
        <v>0.261</v>
      </c>
      <c r="R453" s="236">
        <f>Q453*H453</f>
        <v>0.261</v>
      </c>
      <c r="S453" s="236">
        <v>0</v>
      </c>
      <c r="T453" s="237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8" t="s">
        <v>314</v>
      </c>
      <c r="AT453" s="238" t="s">
        <v>229</v>
      </c>
      <c r="AU453" s="238" t="s">
        <v>84</v>
      </c>
      <c r="AY453" s="18" t="s">
        <v>165</v>
      </c>
      <c r="BE453" s="239">
        <f>IF(N453="základní",J453,0)</f>
        <v>0</v>
      </c>
      <c r="BF453" s="239">
        <f>IF(N453="snížená",J453,0)</f>
        <v>0</v>
      </c>
      <c r="BG453" s="239">
        <f>IF(N453="zákl. přenesená",J453,0)</f>
        <v>0</v>
      </c>
      <c r="BH453" s="239">
        <f>IF(N453="sníž. přenesená",J453,0)</f>
        <v>0</v>
      </c>
      <c r="BI453" s="239">
        <f>IF(N453="nulová",J453,0)</f>
        <v>0</v>
      </c>
      <c r="BJ453" s="18" t="s">
        <v>82</v>
      </c>
      <c r="BK453" s="239">
        <f>ROUND(I453*H453,2)</f>
        <v>0</v>
      </c>
      <c r="BL453" s="18" t="s">
        <v>249</v>
      </c>
      <c r="BM453" s="238" t="s">
        <v>2057</v>
      </c>
    </row>
    <row r="454" spans="1:47" s="2" customFormat="1" ht="12">
      <c r="A454" s="39"/>
      <c r="B454" s="40"/>
      <c r="C454" s="41"/>
      <c r="D454" s="242" t="s">
        <v>897</v>
      </c>
      <c r="E454" s="41"/>
      <c r="F454" s="263" t="s">
        <v>2058</v>
      </c>
      <c r="G454" s="41"/>
      <c r="H454" s="41"/>
      <c r="I454" s="147"/>
      <c r="J454" s="41"/>
      <c r="K454" s="41"/>
      <c r="L454" s="45"/>
      <c r="M454" s="264"/>
      <c r="N454" s="265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897</v>
      </c>
      <c r="AU454" s="18" t="s">
        <v>84</v>
      </c>
    </row>
    <row r="455" spans="1:65" s="2" customFormat="1" ht="16.5" customHeight="1">
      <c r="A455" s="39"/>
      <c r="B455" s="40"/>
      <c r="C455" s="266" t="s">
        <v>2059</v>
      </c>
      <c r="D455" s="266" t="s">
        <v>229</v>
      </c>
      <c r="E455" s="267" t="s">
        <v>2060</v>
      </c>
      <c r="F455" s="268" t="s">
        <v>2061</v>
      </c>
      <c r="G455" s="269" t="s">
        <v>261</v>
      </c>
      <c r="H455" s="270">
        <v>4</v>
      </c>
      <c r="I455" s="271"/>
      <c r="J455" s="272">
        <f>ROUND(I455*H455,2)</f>
        <v>0</v>
      </c>
      <c r="K455" s="268" t="s">
        <v>19</v>
      </c>
      <c r="L455" s="273"/>
      <c r="M455" s="274" t="s">
        <v>19</v>
      </c>
      <c r="N455" s="275" t="s">
        <v>46</v>
      </c>
      <c r="O455" s="85"/>
      <c r="P455" s="236">
        <f>O455*H455</f>
        <v>0</v>
      </c>
      <c r="Q455" s="236">
        <v>0.331</v>
      </c>
      <c r="R455" s="236">
        <f>Q455*H455</f>
        <v>1.324</v>
      </c>
      <c r="S455" s="236">
        <v>0</v>
      </c>
      <c r="T455" s="237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8" t="s">
        <v>314</v>
      </c>
      <c r="AT455" s="238" t="s">
        <v>229</v>
      </c>
      <c r="AU455" s="238" t="s">
        <v>84</v>
      </c>
      <c r="AY455" s="18" t="s">
        <v>165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8" t="s">
        <v>82</v>
      </c>
      <c r="BK455" s="239">
        <f>ROUND(I455*H455,2)</f>
        <v>0</v>
      </c>
      <c r="BL455" s="18" t="s">
        <v>249</v>
      </c>
      <c r="BM455" s="238" t="s">
        <v>2062</v>
      </c>
    </row>
    <row r="456" spans="1:47" s="2" customFormat="1" ht="12">
      <c r="A456" s="39"/>
      <c r="B456" s="40"/>
      <c r="C456" s="41"/>
      <c r="D456" s="242" t="s">
        <v>897</v>
      </c>
      <c r="E456" s="41"/>
      <c r="F456" s="263" t="s">
        <v>2063</v>
      </c>
      <c r="G456" s="41"/>
      <c r="H456" s="41"/>
      <c r="I456" s="147"/>
      <c r="J456" s="41"/>
      <c r="K456" s="41"/>
      <c r="L456" s="45"/>
      <c r="M456" s="264"/>
      <c r="N456" s="265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897</v>
      </c>
      <c r="AU456" s="18" t="s">
        <v>84</v>
      </c>
    </row>
    <row r="457" spans="1:65" s="2" customFormat="1" ht="16.5" customHeight="1">
      <c r="A457" s="39"/>
      <c r="B457" s="40"/>
      <c r="C457" s="227" t="s">
        <v>2064</v>
      </c>
      <c r="D457" s="227" t="s">
        <v>167</v>
      </c>
      <c r="E457" s="228" t="s">
        <v>2065</v>
      </c>
      <c r="F457" s="229" t="s">
        <v>2066</v>
      </c>
      <c r="G457" s="230" t="s">
        <v>213</v>
      </c>
      <c r="H457" s="231">
        <v>2.504</v>
      </c>
      <c r="I457" s="232"/>
      <c r="J457" s="233">
        <f>ROUND(I457*H457,2)</f>
        <v>0</v>
      </c>
      <c r="K457" s="229" t="s">
        <v>171</v>
      </c>
      <c r="L457" s="45"/>
      <c r="M457" s="234" t="s">
        <v>19</v>
      </c>
      <c r="N457" s="235" t="s">
        <v>46</v>
      </c>
      <c r="O457" s="85"/>
      <c r="P457" s="236">
        <f>O457*H457</f>
        <v>0</v>
      </c>
      <c r="Q457" s="236">
        <v>0</v>
      </c>
      <c r="R457" s="236">
        <f>Q457*H457</f>
        <v>0</v>
      </c>
      <c r="S457" s="236">
        <v>0</v>
      </c>
      <c r="T457" s="23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249</v>
      </c>
      <c r="AT457" s="238" t="s">
        <v>167</v>
      </c>
      <c r="AU457" s="238" t="s">
        <v>84</v>
      </c>
      <c r="AY457" s="18" t="s">
        <v>165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82</v>
      </c>
      <c r="BK457" s="239">
        <f>ROUND(I457*H457,2)</f>
        <v>0</v>
      </c>
      <c r="BL457" s="18" t="s">
        <v>249</v>
      </c>
      <c r="BM457" s="238" t="s">
        <v>2067</v>
      </c>
    </row>
    <row r="458" spans="1:63" s="12" customFormat="1" ht="22.8" customHeight="1">
      <c r="A458" s="12"/>
      <c r="B458" s="211"/>
      <c r="C458" s="212"/>
      <c r="D458" s="213" t="s">
        <v>74</v>
      </c>
      <c r="E458" s="225" t="s">
        <v>2068</v>
      </c>
      <c r="F458" s="225" t="s">
        <v>2069</v>
      </c>
      <c r="G458" s="212"/>
      <c r="H458" s="212"/>
      <c r="I458" s="215"/>
      <c r="J458" s="226">
        <f>BK458</f>
        <v>0</v>
      </c>
      <c r="K458" s="212"/>
      <c r="L458" s="217"/>
      <c r="M458" s="218"/>
      <c r="N458" s="219"/>
      <c r="O458" s="219"/>
      <c r="P458" s="220">
        <f>SUM(P459:P466)</f>
        <v>0</v>
      </c>
      <c r="Q458" s="219"/>
      <c r="R458" s="220">
        <f>SUM(R459:R466)</f>
        <v>11.829822</v>
      </c>
      <c r="S458" s="219"/>
      <c r="T458" s="221">
        <f>SUM(T459:T466)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22" t="s">
        <v>84</v>
      </c>
      <c r="AT458" s="223" t="s">
        <v>74</v>
      </c>
      <c r="AU458" s="223" t="s">
        <v>82</v>
      </c>
      <c r="AY458" s="222" t="s">
        <v>165</v>
      </c>
      <c r="BK458" s="224">
        <f>SUM(BK459:BK466)</f>
        <v>0</v>
      </c>
    </row>
    <row r="459" spans="1:65" s="2" customFormat="1" ht="16.5" customHeight="1">
      <c r="A459" s="39"/>
      <c r="B459" s="40"/>
      <c r="C459" s="227" t="s">
        <v>2070</v>
      </c>
      <c r="D459" s="227" t="s">
        <v>167</v>
      </c>
      <c r="E459" s="228" t="s">
        <v>2071</v>
      </c>
      <c r="F459" s="229" t="s">
        <v>2072</v>
      </c>
      <c r="G459" s="230" t="s">
        <v>188</v>
      </c>
      <c r="H459" s="231">
        <v>472.38</v>
      </c>
      <c r="I459" s="232"/>
      <c r="J459" s="233">
        <f>ROUND(I459*H459,2)</f>
        <v>0</v>
      </c>
      <c r="K459" s="229" t="s">
        <v>171</v>
      </c>
      <c r="L459" s="45"/>
      <c r="M459" s="234" t="s">
        <v>19</v>
      </c>
      <c r="N459" s="235" t="s">
        <v>46</v>
      </c>
      <c r="O459" s="85"/>
      <c r="P459" s="236">
        <f>O459*H459</f>
        <v>0</v>
      </c>
      <c r="Q459" s="236">
        <v>0</v>
      </c>
      <c r="R459" s="236">
        <f>Q459*H459</f>
        <v>0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249</v>
      </c>
      <c r="AT459" s="238" t="s">
        <v>167</v>
      </c>
      <c r="AU459" s="238" t="s">
        <v>84</v>
      </c>
      <c r="AY459" s="18" t="s">
        <v>165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82</v>
      </c>
      <c r="BK459" s="239">
        <f>ROUND(I459*H459,2)</f>
        <v>0</v>
      </c>
      <c r="BL459" s="18" t="s">
        <v>249</v>
      </c>
      <c r="BM459" s="238" t="s">
        <v>2073</v>
      </c>
    </row>
    <row r="460" spans="1:65" s="2" customFormat="1" ht="16.5" customHeight="1">
      <c r="A460" s="39"/>
      <c r="B460" s="40"/>
      <c r="C460" s="227" t="s">
        <v>2074</v>
      </c>
      <c r="D460" s="227" t="s">
        <v>167</v>
      </c>
      <c r="E460" s="228" t="s">
        <v>2075</v>
      </c>
      <c r="F460" s="229" t="s">
        <v>2076</v>
      </c>
      <c r="G460" s="230" t="s">
        <v>188</v>
      </c>
      <c r="H460" s="231">
        <v>472.38</v>
      </c>
      <c r="I460" s="232"/>
      <c r="J460" s="233">
        <f>ROUND(I460*H460,2)</f>
        <v>0</v>
      </c>
      <c r="K460" s="229" t="s">
        <v>171</v>
      </c>
      <c r="L460" s="45"/>
      <c r="M460" s="234" t="s">
        <v>19</v>
      </c>
      <c r="N460" s="235" t="s">
        <v>46</v>
      </c>
      <c r="O460" s="85"/>
      <c r="P460" s="236">
        <f>O460*H460</f>
        <v>0</v>
      </c>
      <c r="Q460" s="236">
        <v>0.024</v>
      </c>
      <c r="R460" s="236">
        <f>Q460*H460</f>
        <v>11.33712</v>
      </c>
      <c r="S460" s="236">
        <v>0</v>
      </c>
      <c r="T460" s="237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8" t="s">
        <v>249</v>
      </c>
      <c r="AT460" s="238" t="s">
        <v>167</v>
      </c>
      <c r="AU460" s="238" t="s">
        <v>84</v>
      </c>
      <c r="AY460" s="18" t="s">
        <v>165</v>
      </c>
      <c r="BE460" s="239">
        <f>IF(N460="základní",J460,0)</f>
        <v>0</v>
      </c>
      <c r="BF460" s="239">
        <f>IF(N460="snížená",J460,0)</f>
        <v>0</v>
      </c>
      <c r="BG460" s="239">
        <f>IF(N460="zákl. přenesená",J460,0)</f>
        <v>0</v>
      </c>
      <c r="BH460" s="239">
        <f>IF(N460="sníž. přenesená",J460,0)</f>
        <v>0</v>
      </c>
      <c r="BI460" s="239">
        <f>IF(N460="nulová",J460,0)</f>
        <v>0</v>
      </c>
      <c r="BJ460" s="18" t="s">
        <v>82</v>
      </c>
      <c r="BK460" s="239">
        <f>ROUND(I460*H460,2)</f>
        <v>0</v>
      </c>
      <c r="BL460" s="18" t="s">
        <v>249</v>
      </c>
      <c r="BM460" s="238" t="s">
        <v>2077</v>
      </c>
    </row>
    <row r="461" spans="1:51" s="13" customFormat="1" ht="12">
      <c r="A461" s="13"/>
      <c r="B461" s="240"/>
      <c r="C461" s="241"/>
      <c r="D461" s="242" t="s">
        <v>174</v>
      </c>
      <c r="E461" s="243" t="s">
        <v>19</v>
      </c>
      <c r="F461" s="244" t="s">
        <v>2078</v>
      </c>
      <c r="G461" s="241"/>
      <c r="H461" s="245">
        <v>472.38</v>
      </c>
      <c r="I461" s="246"/>
      <c r="J461" s="241"/>
      <c r="K461" s="241"/>
      <c r="L461" s="247"/>
      <c r="M461" s="248"/>
      <c r="N461" s="249"/>
      <c r="O461" s="249"/>
      <c r="P461" s="249"/>
      <c r="Q461" s="249"/>
      <c r="R461" s="249"/>
      <c r="S461" s="249"/>
      <c r="T461" s="25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1" t="s">
        <v>174</v>
      </c>
      <c r="AU461" s="251" t="s">
        <v>84</v>
      </c>
      <c r="AV461" s="13" t="s">
        <v>84</v>
      </c>
      <c r="AW461" s="13" t="s">
        <v>36</v>
      </c>
      <c r="AX461" s="13" t="s">
        <v>82</v>
      </c>
      <c r="AY461" s="251" t="s">
        <v>165</v>
      </c>
    </row>
    <row r="462" spans="1:65" s="2" customFormat="1" ht="16.5" customHeight="1">
      <c r="A462" s="39"/>
      <c r="B462" s="40"/>
      <c r="C462" s="227" t="s">
        <v>2079</v>
      </c>
      <c r="D462" s="227" t="s">
        <v>167</v>
      </c>
      <c r="E462" s="228" t="s">
        <v>2080</v>
      </c>
      <c r="F462" s="229" t="s">
        <v>2081</v>
      </c>
      <c r="G462" s="230" t="s">
        <v>188</v>
      </c>
      <c r="H462" s="231">
        <v>478.38</v>
      </c>
      <c r="I462" s="232"/>
      <c r="J462" s="233">
        <f>ROUND(I462*H462,2)</f>
        <v>0</v>
      </c>
      <c r="K462" s="229" t="s">
        <v>171</v>
      </c>
      <c r="L462" s="45"/>
      <c r="M462" s="234" t="s">
        <v>19</v>
      </c>
      <c r="N462" s="235" t="s">
        <v>46</v>
      </c>
      <c r="O462" s="85"/>
      <c r="P462" s="236">
        <f>O462*H462</f>
        <v>0</v>
      </c>
      <c r="Q462" s="236">
        <v>0.00054</v>
      </c>
      <c r="R462" s="236">
        <f>Q462*H462</f>
        <v>0.2583252</v>
      </c>
      <c r="S462" s="236">
        <v>0</v>
      </c>
      <c r="T462" s="23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249</v>
      </c>
      <c r="AT462" s="238" t="s">
        <v>167</v>
      </c>
      <c r="AU462" s="238" t="s">
        <v>84</v>
      </c>
      <c r="AY462" s="18" t="s">
        <v>165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82</v>
      </c>
      <c r="BK462" s="239">
        <f>ROUND(I462*H462,2)</f>
        <v>0</v>
      </c>
      <c r="BL462" s="18" t="s">
        <v>249</v>
      </c>
      <c r="BM462" s="238" t="s">
        <v>2082</v>
      </c>
    </row>
    <row r="463" spans="1:51" s="13" customFormat="1" ht="12">
      <c r="A463" s="13"/>
      <c r="B463" s="240"/>
      <c r="C463" s="241"/>
      <c r="D463" s="242" t="s">
        <v>174</v>
      </c>
      <c r="E463" s="243" t="s">
        <v>19</v>
      </c>
      <c r="F463" s="244" t="s">
        <v>2083</v>
      </c>
      <c r="G463" s="241"/>
      <c r="H463" s="245">
        <v>478.38</v>
      </c>
      <c r="I463" s="246"/>
      <c r="J463" s="241"/>
      <c r="K463" s="241"/>
      <c r="L463" s="247"/>
      <c r="M463" s="248"/>
      <c r="N463" s="249"/>
      <c r="O463" s="249"/>
      <c r="P463" s="249"/>
      <c r="Q463" s="249"/>
      <c r="R463" s="249"/>
      <c r="S463" s="249"/>
      <c r="T463" s="25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1" t="s">
        <v>174</v>
      </c>
      <c r="AU463" s="251" t="s">
        <v>84</v>
      </c>
      <c r="AV463" s="13" t="s">
        <v>84</v>
      </c>
      <c r="AW463" s="13" t="s">
        <v>36</v>
      </c>
      <c r="AX463" s="13" t="s">
        <v>82</v>
      </c>
      <c r="AY463" s="251" t="s">
        <v>165</v>
      </c>
    </row>
    <row r="464" spans="1:65" s="2" customFormat="1" ht="16.5" customHeight="1">
      <c r="A464" s="39"/>
      <c r="B464" s="40"/>
      <c r="C464" s="227" t="s">
        <v>2084</v>
      </c>
      <c r="D464" s="227" t="s">
        <v>167</v>
      </c>
      <c r="E464" s="228" t="s">
        <v>2085</v>
      </c>
      <c r="F464" s="229" t="s">
        <v>2086</v>
      </c>
      <c r="G464" s="230" t="s">
        <v>188</v>
      </c>
      <c r="H464" s="231">
        <v>478.32</v>
      </c>
      <c r="I464" s="232"/>
      <c r="J464" s="233">
        <f>ROUND(I464*H464,2)</f>
        <v>0</v>
      </c>
      <c r="K464" s="229" t="s">
        <v>171</v>
      </c>
      <c r="L464" s="45"/>
      <c r="M464" s="234" t="s">
        <v>19</v>
      </c>
      <c r="N464" s="235" t="s">
        <v>46</v>
      </c>
      <c r="O464" s="85"/>
      <c r="P464" s="236">
        <f>O464*H464</f>
        <v>0</v>
      </c>
      <c r="Q464" s="236">
        <v>0.00024</v>
      </c>
      <c r="R464" s="236">
        <f>Q464*H464</f>
        <v>0.1147968</v>
      </c>
      <c r="S464" s="236">
        <v>0</v>
      </c>
      <c r="T464" s="237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8" t="s">
        <v>249</v>
      </c>
      <c r="AT464" s="238" t="s">
        <v>167</v>
      </c>
      <c r="AU464" s="238" t="s">
        <v>84</v>
      </c>
      <c r="AY464" s="18" t="s">
        <v>165</v>
      </c>
      <c r="BE464" s="239">
        <f>IF(N464="základní",J464,0)</f>
        <v>0</v>
      </c>
      <c r="BF464" s="239">
        <f>IF(N464="snížená",J464,0)</f>
        <v>0</v>
      </c>
      <c r="BG464" s="239">
        <f>IF(N464="zákl. přenesená",J464,0)</f>
        <v>0</v>
      </c>
      <c r="BH464" s="239">
        <f>IF(N464="sníž. přenesená",J464,0)</f>
        <v>0</v>
      </c>
      <c r="BI464" s="239">
        <f>IF(N464="nulová",J464,0)</f>
        <v>0</v>
      </c>
      <c r="BJ464" s="18" t="s">
        <v>82</v>
      </c>
      <c r="BK464" s="239">
        <f>ROUND(I464*H464,2)</f>
        <v>0</v>
      </c>
      <c r="BL464" s="18" t="s">
        <v>249</v>
      </c>
      <c r="BM464" s="238" t="s">
        <v>2087</v>
      </c>
    </row>
    <row r="465" spans="1:65" s="2" customFormat="1" ht="16.5" customHeight="1">
      <c r="A465" s="39"/>
      <c r="B465" s="40"/>
      <c r="C465" s="227" t="s">
        <v>2088</v>
      </c>
      <c r="D465" s="227" t="s">
        <v>167</v>
      </c>
      <c r="E465" s="228" t="s">
        <v>2089</v>
      </c>
      <c r="F465" s="229" t="s">
        <v>2090</v>
      </c>
      <c r="G465" s="230" t="s">
        <v>188</v>
      </c>
      <c r="H465" s="231">
        <v>478.32</v>
      </c>
      <c r="I465" s="232"/>
      <c r="J465" s="233">
        <f>ROUND(I465*H465,2)</f>
        <v>0</v>
      </c>
      <c r="K465" s="229" t="s">
        <v>171</v>
      </c>
      <c r="L465" s="45"/>
      <c r="M465" s="234" t="s">
        <v>19</v>
      </c>
      <c r="N465" s="235" t="s">
        <v>46</v>
      </c>
      <c r="O465" s="85"/>
      <c r="P465" s="236">
        <f>O465*H465</f>
        <v>0</v>
      </c>
      <c r="Q465" s="236">
        <v>0.00025</v>
      </c>
      <c r="R465" s="236">
        <f>Q465*H465</f>
        <v>0.11958</v>
      </c>
      <c r="S465" s="236">
        <v>0</v>
      </c>
      <c r="T465" s="23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8" t="s">
        <v>249</v>
      </c>
      <c r="AT465" s="238" t="s">
        <v>167</v>
      </c>
      <c r="AU465" s="238" t="s">
        <v>84</v>
      </c>
      <c r="AY465" s="18" t="s">
        <v>165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8" t="s">
        <v>82</v>
      </c>
      <c r="BK465" s="239">
        <f>ROUND(I465*H465,2)</f>
        <v>0</v>
      </c>
      <c r="BL465" s="18" t="s">
        <v>249</v>
      </c>
      <c r="BM465" s="238" t="s">
        <v>2091</v>
      </c>
    </row>
    <row r="466" spans="1:65" s="2" customFormat="1" ht="16.5" customHeight="1">
      <c r="A466" s="39"/>
      <c r="B466" s="40"/>
      <c r="C466" s="227" t="s">
        <v>2092</v>
      </c>
      <c r="D466" s="227" t="s">
        <v>167</v>
      </c>
      <c r="E466" s="228" t="s">
        <v>2093</v>
      </c>
      <c r="F466" s="229" t="s">
        <v>2094</v>
      </c>
      <c r="G466" s="230" t="s">
        <v>213</v>
      </c>
      <c r="H466" s="231">
        <v>11.83</v>
      </c>
      <c r="I466" s="232"/>
      <c r="J466" s="233">
        <f>ROUND(I466*H466,2)</f>
        <v>0</v>
      </c>
      <c r="K466" s="229" t="s">
        <v>171</v>
      </c>
      <c r="L466" s="45"/>
      <c r="M466" s="279" t="s">
        <v>19</v>
      </c>
      <c r="N466" s="280" t="s">
        <v>46</v>
      </c>
      <c r="O466" s="281"/>
      <c r="P466" s="282">
        <f>O466*H466</f>
        <v>0</v>
      </c>
      <c r="Q466" s="282">
        <v>0</v>
      </c>
      <c r="R466" s="282">
        <f>Q466*H466</f>
        <v>0</v>
      </c>
      <c r="S466" s="282">
        <v>0</v>
      </c>
      <c r="T466" s="283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8" t="s">
        <v>249</v>
      </c>
      <c r="AT466" s="238" t="s">
        <v>167</v>
      </c>
      <c r="AU466" s="238" t="s">
        <v>84</v>
      </c>
      <c r="AY466" s="18" t="s">
        <v>165</v>
      </c>
      <c r="BE466" s="239">
        <f>IF(N466="základní",J466,0)</f>
        <v>0</v>
      </c>
      <c r="BF466" s="239">
        <f>IF(N466="snížená",J466,0)</f>
        <v>0</v>
      </c>
      <c r="BG466" s="239">
        <f>IF(N466="zákl. přenesená",J466,0)</f>
        <v>0</v>
      </c>
      <c r="BH466" s="239">
        <f>IF(N466="sníž. přenesená",J466,0)</f>
        <v>0</v>
      </c>
      <c r="BI466" s="239">
        <f>IF(N466="nulová",J466,0)</f>
        <v>0</v>
      </c>
      <c r="BJ466" s="18" t="s">
        <v>82</v>
      </c>
      <c r="BK466" s="239">
        <f>ROUND(I466*H466,2)</f>
        <v>0</v>
      </c>
      <c r="BL466" s="18" t="s">
        <v>249</v>
      </c>
      <c r="BM466" s="238" t="s">
        <v>2095</v>
      </c>
    </row>
    <row r="467" spans="1:31" s="2" customFormat="1" ht="6.95" customHeight="1">
      <c r="A467" s="39"/>
      <c r="B467" s="60"/>
      <c r="C467" s="61"/>
      <c r="D467" s="61"/>
      <c r="E467" s="61"/>
      <c r="F467" s="61"/>
      <c r="G467" s="61"/>
      <c r="H467" s="61"/>
      <c r="I467" s="176"/>
      <c r="J467" s="61"/>
      <c r="K467" s="61"/>
      <c r="L467" s="45"/>
      <c r="M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</row>
  </sheetData>
  <sheetProtection password="CC35" sheet="1" objects="1" scenarios="1" formatColumns="0" formatRows="0" autoFilter="0"/>
  <autoFilter ref="C99:K46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1514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2096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911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">
        <v>27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50" t="s">
        <v>29</v>
      </c>
      <c r="J17" s="134" t="s">
        <v>30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">
        <v>34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35</v>
      </c>
      <c r="F23" s="39"/>
      <c r="G23" s="39"/>
      <c r="H23" s="39"/>
      <c r="I23" s="150" t="s">
        <v>29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">
        <v>19</v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50" t="s">
        <v>29</v>
      </c>
      <c r="J26" s="134" t="s">
        <v>19</v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ROUND(J95,2)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ROUND((SUM(BE95:BE228)),2)</f>
        <v>0</v>
      </c>
      <c r="G35" s="39"/>
      <c r="H35" s="39"/>
      <c r="I35" s="165">
        <v>0.21</v>
      </c>
      <c r="J35" s="164">
        <f>ROUND(((SUM(BE95:BE228))*I35),2)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ROUND((SUM(BF95:BF228)),2)</f>
        <v>0</v>
      </c>
      <c r="G36" s="39"/>
      <c r="H36" s="39"/>
      <c r="I36" s="165">
        <v>0.15</v>
      </c>
      <c r="J36" s="164">
        <f>ROUND(((SUM(BF95:BF228))*I36),2)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ROUND((SUM(BG95:BG228)),2)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ROUND((SUM(BH95:BH228)),2)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ROUND((SUM(BI95:BI228)),2)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1514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02-2 - Řadové garáže, dílna, sklad - silnoproud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SPOLEČNOST, a.s.</v>
      </c>
      <c r="G58" s="41"/>
      <c r="H58" s="41"/>
      <c r="I58" s="150" t="s">
        <v>33</v>
      </c>
      <c r="J58" s="37" t="str">
        <f>E23</f>
        <v>Ing. Jaroslav Habán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Křišťál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J95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2097</v>
      </c>
      <c r="E64" s="189"/>
      <c r="F64" s="189"/>
      <c r="G64" s="189"/>
      <c r="H64" s="189"/>
      <c r="I64" s="190"/>
      <c r="J64" s="191">
        <f>J96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86"/>
      <c r="C65" s="187"/>
      <c r="D65" s="188" t="s">
        <v>2098</v>
      </c>
      <c r="E65" s="189"/>
      <c r="F65" s="189"/>
      <c r="G65" s="189"/>
      <c r="H65" s="189"/>
      <c r="I65" s="190"/>
      <c r="J65" s="191">
        <f>J101</f>
        <v>0</v>
      </c>
      <c r="K65" s="187"/>
      <c r="L65" s="19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86"/>
      <c r="C66" s="187"/>
      <c r="D66" s="188" t="s">
        <v>2099</v>
      </c>
      <c r="E66" s="189"/>
      <c r="F66" s="189"/>
      <c r="G66" s="189"/>
      <c r="H66" s="189"/>
      <c r="I66" s="190"/>
      <c r="J66" s="191">
        <f>J111</f>
        <v>0</v>
      </c>
      <c r="K66" s="187"/>
      <c r="L66" s="19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86"/>
      <c r="C67" s="187"/>
      <c r="D67" s="188" t="s">
        <v>2100</v>
      </c>
      <c r="E67" s="189"/>
      <c r="F67" s="189"/>
      <c r="G67" s="189"/>
      <c r="H67" s="189"/>
      <c r="I67" s="190"/>
      <c r="J67" s="191">
        <f>J121</f>
        <v>0</v>
      </c>
      <c r="K67" s="187"/>
      <c r="L67" s="19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86"/>
      <c r="C68" s="187"/>
      <c r="D68" s="188" t="s">
        <v>2101</v>
      </c>
      <c r="E68" s="189"/>
      <c r="F68" s="189"/>
      <c r="G68" s="189"/>
      <c r="H68" s="189"/>
      <c r="I68" s="190"/>
      <c r="J68" s="191">
        <f>J141</f>
        <v>0</v>
      </c>
      <c r="K68" s="187"/>
      <c r="L68" s="19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86"/>
      <c r="C69" s="187"/>
      <c r="D69" s="188" t="s">
        <v>2102</v>
      </c>
      <c r="E69" s="189"/>
      <c r="F69" s="189"/>
      <c r="G69" s="189"/>
      <c r="H69" s="189"/>
      <c r="I69" s="190"/>
      <c r="J69" s="191">
        <f>J146</f>
        <v>0</v>
      </c>
      <c r="K69" s="187"/>
      <c r="L69" s="19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86"/>
      <c r="C70" s="187"/>
      <c r="D70" s="188" t="s">
        <v>2103</v>
      </c>
      <c r="E70" s="189"/>
      <c r="F70" s="189"/>
      <c r="G70" s="189"/>
      <c r="H70" s="189"/>
      <c r="I70" s="190"/>
      <c r="J70" s="191">
        <f>J158</f>
        <v>0</v>
      </c>
      <c r="K70" s="187"/>
      <c r="L70" s="19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86"/>
      <c r="C71" s="187"/>
      <c r="D71" s="188" t="s">
        <v>2104</v>
      </c>
      <c r="E71" s="189"/>
      <c r="F71" s="189"/>
      <c r="G71" s="189"/>
      <c r="H71" s="189"/>
      <c r="I71" s="190"/>
      <c r="J71" s="191">
        <f>J171</f>
        <v>0</v>
      </c>
      <c r="K71" s="187"/>
      <c r="L71" s="19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86"/>
      <c r="C72" s="187"/>
      <c r="D72" s="188" t="s">
        <v>2105</v>
      </c>
      <c r="E72" s="189"/>
      <c r="F72" s="189"/>
      <c r="G72" s="189"/>
      <c r="H72" s="189"/>
      <c r="I72" s="190"/>
      <c r="J72" s="191">
        <f>J184</f>
        <v>0</v>
      </c>
      <c r="K72" s="187"/>
      <c r="L72" s="19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86"/>
      <c r="C73" s="187"/>
      <c r="D73" s="188" t="s">
        <v>2106</v>
      </c>
      <c r="E73" s="189"/>
      <c r="F73" s="189"/>
      <c r="G73" s="189"/>
      <c r="H73" s="189"/>
      <c r="I73" s="190"/>
      <c r="J73" s="191">
        <f>J200</f>
        <v>0</v>
      </c>
      <c r="K73" s="187"/>
      <c r="L73" s="19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176"/>
      <c r="J75" s="61"/>
      <c r="K75" s="6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179"/>
      <c r="J79" s="63"/>
      <c r="K79" s="63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150</v>
      </c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80" t="str">
        <f>E7</f>
        <v>REVITALIZACE STŘEDISKA BYSTŘICE NAD PERNŠTEJNEM</v>
      </c>
      <c r="F83" s="33"/>
      <c r="G83" s="33"/>
      <c r="H83" s="33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2:12" s="1" customFormat="1" ht="12" customHeight="1">
      <c r="B84" s="22"/>
      <c r="C84" s="33" t="s">
        <v>132</v>
      </c>
      <c r="D84" s="23"/>
      <c r="E84" s="23"/>
      <c r="F84" s="23"/>
      <c r="G84" s="23"/>
      <c r="H84" s="23"/>
      <c r="I84" s="139"/>
      <c r="J84" s="23"/>
      <c r="K84" s="23"/>
      <c r="L84" s="21"/>
    </row>
    <row r="85" spans="1:31" s="2" customFormat="1" ht="16.5" customHeight="1">
      <c r="A85" s="39"/>
      <c r="B85" s="40"/>
      <c r="C85" s="41"/>
      <c r="D85" s="41"/>
      <c r="E85" s="180" t="s">
        <v>1514</v>
      </c>
      <c r="F85" s="41"/>
      <c r="G85" s="41"/>
      <c r="H85" s="41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134</v>
      </c>
      <c r="D86" s="41"/>
      <c r="E86" s="41"/>
      <c r="F86" s="41"/>
      <c r="G86" s="41"/>
      <c r="H86" s="41"/>
      <c r="I86" s="147"/>
      <c r="J86" s="41"/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E11</f>
        <v>SO 02-2 - Řadové garáže, dílna, sklad - silnoproud</v>
      </c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7"/>
      <c r="J88" s="41"/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F14</f>
        <v xml:space="preserve"> </v>
      </c>
      <c r="G89" s="41"/>
      <c r="H89" s="41"/>
      <c r="I89" s="150" t="s">
        <v>23</v>
      </c>
      <c r="J89" s="73" t="str">
        <f>IF(J14="","",J14)</f>
        <v>28. 10. 2019</v>
      </c>
      <c r="K89" s="41"/>
      <c r="L89" s="14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7"/>
      <c r="J90" s="41"/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>VODÁRENSKÁ AKCIOVÁ SPOLEČNOST, a.s.</v>
      </c>
      <c r="G91" s="41"/>
      <c r="H91" s="41"/>
      <c r="I91" s="150" t="s">
        <v>33</v>
      </c>
      <c r="J91" s="37" t="str">
        <f>E23</f>
        <v>Ing. Jaroslav Habán</v>
      </c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31</v>
      </c>
      <c r="D92" s="41"/>
      <c r="E92" s="41"/>
      <c r="F92" s="28" t="str">
        <f>IF(E20="","",E20)</f>
        <v>Vyplň údaj</v>
      </c>
      <c r="G92" s="41"/>
      <c r="H92" s="41"/>
      <c r="I92" s="150" t="s">
        <v>37</v>
      </c>
      <c r="J92" s="37" t="str">
        <f>E26</f>
        <v>Křišťál</v>
      </c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7"/>
      <c r="J93" s="41"/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99"/>
      <c r="B94" s="200"/>
      <c r="C94" s="201" t="s">
        <v>151</v>
      </c>
      <c r="D94" s="202" t="s">
        <v>60</v>
      </c>
      <c r="E94" s="202" t="s">
        <v>56</v>
      </c>
      <c r="F94" s="202" t="s">
        <v>57</v>
      </c>
      <c r="G94" s="202" t="s">
        <v>152</v>
      </c>
      <c r="H94" s="202" t="s">
        <v>153</v>
      </c>
      <c r="I94" s="203" t="s">
        <v>154</v>
      </c>
      <c r="J94" s="202" t="s">
        <v>139</v>
      </c>
      <c r="K94" s="204" t="s">
        <v>155</v>
      </c>
      <c r="L94" s="205"/>
      <c r="M94" s="93" t="s">
        <v>19</v>
      </c>
      <c r="N94" s="94" t="s">
        <v>45</v>
      </c>
      <c r="O94" s="94" t="s">
        <v>156</v>
      </c>
      <c r="P94" s="94" t="s">
        <v>157</v>
      </c>
      <c r="Q94" s="94" t="s">
        <v>158</v>
      </c>
      <c r="R94" s="94" t="s">
        <v>159</v>
      </c>
      <c r="S94" s="94" t="s">
        <v>160</v>
      </c>
      <c r="T94" s="95" t="s">
        <v>161</v>
      </c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</row>
    <row r="95" spans="1:63" s="2" customFormat="1" ht="22.8" customHeight="1">
      <c r="A95" s="39"/>
      <c r="B95" s="40"/>
      <c r="C95" s="100" t="s">
        <v>162</v>
      </c>
      <c r="D95" s="41"/>
      <c r="E95" s="41"/>
      <c r="F95" s="41"/>
      <c r="G95" s="41"/>
      <c r="H95" s="41"/>
      <c r="I95" s="147"/>
      <c r="J95" s="206">
        <f>BK95</f>
        <v>0</v>
      </c>
      <c r="K95" s="41"/>
      <c r="L95" s="45"/>
      <c r="M95" s="96"/>
      <c r="N95" s="207"/>
      <c r="O95" s="97"/>
      <c r="P95" s="208">
        <f>P96+P101+P111+P121+P141+P146+P158+P171+P184+P200</f>
        <v>0</v>
      </c>
      <c r="Q95" s="97"/>
      <c r="R95" s="208">
        <f>R96+R101+R111+R121+R141+R146+R158+R171+R184+R200</f>
        <v>0</v>
      </c>
      <c r="S95" s="97"/>
      <c r="T95" s="209">
        <f>T96+T101+T111+T121+T141+T146+T158+T171+T184+T200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74</v>
      </c>
      <c r="AU95" s="18" t="s">
        <v>140</v>
      </c>
      <c r="BK95" s="210">
        <f>BK96+BK101+BK111+BK121+BK141+BK146+BK158+BK171+BK184+BK200</f>
        <v>0</v>
      </c>
    </row>
    <row r="96" spans="1:63" s="12" customFormat="1" ht="25.9" customHeight="1">
      <c r="A96" s="12"/>
      <c r="B96" s="211"/>
      <c r="C96" s="212"/>
      <c r="D96" s="213" t="s">
        <v>74</v>
      </c>
      <c r="E96" s="214" t="s">
        <v>2107</v>
      </c>
      <c r="F96" s="214" t="s">
        <v>2108</v>
      </c>
      <c r="G96" s="212"/>
      <c r="H96" s="212"/>
      <c r="I96" s="215"/>
      <c r="J96" s="216">
        <f>BK96</f>
        <v>0</v>
      </c>
      <c r="K96" s="212"/>
      <c r="L96" s="217"/>
      <c r="M96" s="218"/>
      <c r="N96" s="219"/>
      <c r="O96" s="219"/>
      <c r="P96" s="220">
        <f>SUM(P97:P100)</f>
        <v>0</v>
      </c>
      <c r="Q96" s="219"/>
      <c r="R96" s="220">
        <f>SUM(R97:R100)</f>
        <v>0</v>
      </c>
      <c r="S96" s="219"/>
      <c r="T96" s="221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2" t="s">
        <v>82</v>
      </c>
      <c r="AT96" s="223" t="s">
        <v>74</v>
      </c>
      <c r="AU96" s="223" t="s">
        <v>75</v>
      </c>
      <c r="AY96" s="222" t="s">
        <v>165</v>
      </c>
      <c r="BK96" s="224">
        <f>SUM(BK97:BK100)</f>
        <v>0</v>
      </c>
    </row>
    <row r="97" spans="1:65" s="2" customFormat="1" ht="33" customHeight="1">
      <c r="A97" s="39"/>
      <c r="B97" s="40"/>
      <c r="C97" s="227" t="s">
        <v>82</v>
      </c>
      <c r="D97" s="227" t="s">
        <v>167</v>
      </c>
      <c r="E97" s="228" t="s">
        <v>2109</v>
      </c>
      <c r="F97" s="229" t="s">
        <v>2110</v>
      </c>
      <c r="G97" s="230" t="s">
        <v>929</v>
      </c>
      <c r="H97" s="231">
        <v>1</v>
      </c>
      <c r="I97" s="232"/>
      <c r="J97" s="233">
        <f>ROUND(I97*H97,2)</f>
        <v>0</v>
      </c>
      <c r="K97" s="229" t="s">
        <v>19</v>
      </c>
      <c r="L97" s="45"/>
      <c r="M97" s="234" t="s">
        <v>19</v>
      </c>
      <c r="N97" s="235" t="s">
        <v>46</v>
      </c>
      <c r="O97" s="85"/>
      <c r="P97" s="236">
        <f>O97*H97</f>
        <v>0</v>
      </c>
      <c r="Q97" s="236">
        <v>0</v>
      </c>
      <c r="R97" s="236">
        <f>Q97*H97</f>
        <v>0</v>
      </c>
      <c r="S97" s="236">
        <v>0</v>
      </c>
      <c r="T97" s="23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8" t="s">
        <v>172</v>
      </c>
      <c r="AT97" s="238" t="s">
        <v>167</v>
      </c>
      <c r="AU97" s="238" t="s">
        <v>82</v>
      </c>
      <c r="AY97" s="18" t="s">
        <v>165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18" t="s">
        <v>82</v>
      </c>
      <c r="BK97" s="239">
        <f>ROUND(I97*H97,2)</f>
        <v>0</v>
      </c>
      <c r="BL97" s="18" t="s">
        <v>172</v>
      </c>
      <c r="BM97" s="238" t="s">
        <v>2111</v>
      </c>
    </row>
    <row r="98" spans="1:65" s="2" customFormat="1" ht="33" customHeight="1">
      <c r="A98" s="39"/>
      <c r="B98" s="40"/>
      <c r="C98" s="227" t="s">
        <v>84</v>
      </c>
      <c r="D98" s="227" t="s">
        <v>167</v>
      </c>
      <c r="E98" s="228" t="s">
        <v>2112</v>
      </c>
      <c r="F98" s="229" t="s">
        <v>2113</v>
      </c>
      <c r="G98" s="230" t="s">
        <v>929</v>
      </c>
      <c r="H98" s="231">
        <v>1</v>
      </c>
      <c r="I98" s="232"/>
      <c r="J98" s="233">
        <f>ROUND(I98*H98,2)</f>
        <v>0</v>
      </c>
      <c r="K98" s="229" t="s">
        <v>19</v>
      </c>
      <c r="L98" s="45"/>
      <c r="M98" s="234" t="s">
        <v>19</v>
      </c>
      <c r="N98" s="235" t="s">
        <v>46</v>
      </c>
      <c r="O98" s="85"/>
      <c r="P98" s="236">
        <f>O98*H98</f>
        <v>0</v>
      </c>
      <c r="Q98" s="236">
        <v>0</v>
      </c>
      <c r="R98" s="236">
        <f>Q98*H98</f>
        <v>0</v>
      </c>
      <c r="S98" s="236">
        <v>0</v>
      </c>
      <c r="T98" s="23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8" t="s">
        <v>172</v>
      </c>
      <c r="AT98" s="238" t="s">
        <v>167</v>
      </c>
      <c r="AU98" s="238" t="s">
        <v>82</v>
      </c>
      <c r="AY98" s="18" t="s">
        <v>165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18" t="s">
        <v>82</v>
      </c>
      <c r="BK98" s="239">
        <f>ROUND(I98*H98,2)</f>
        <v>0</v>
      </c>
      <c r="BL98" s="18" t="s">
        <v>172</v>
      </c>
      <c r="BM98" s="238" t="s">
        <v>2114</v>
      </c>
    </row>
    <row r="99" spans="1:65" s="2" customFormat="1" ht="16.5" customHeight="1">
      <c r="A99" s="39"/>
      <c r="B99" s="40"/>
      <c r="C99" s="227" t="s">
        <v>182</v>
      </c>
      <c r="D99" s="227" t="s">
        <v>167</v>
      </c>
      <c r="E99" s="228" t="s">
        <v>2115</v>
      </c>
      <c r="F99" s="229" t="s">
        <v>2116</v>
      </c>
      <c r="G99" s="230" t="s">
        <v>2117</v>
      </c>
      <c r="H99" s="231">
        <v>1</v>
      </c>
      <c r="I99" s="232"/>
      <c r="J99" s="233">
        <f>ROUND(I99*H99,2)</f>
        <v>0</v>
      </c>
      <c r="K99" s="229" t="s">
        <v>19</v>
      </c>
      <c r="L99" s="45"/>
      <c r="M99" s="234" t="s">
        <v>19</v>
      </c>
      <c r="N99" s="235" t="s">
        <v>46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8" t="s">
        <v>172</v>
      </c>
      <c r="AT99" s="238" t="s">
        <v>167</v>
      </c>
      <c r="AU99" s="238" t="s">
        <v>82</v>
      </c>
      <c r="AY99" s="18" t="s">
        <v>165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8" t="s">
        <v>82</v>
      </c>
      <c r="BK99" s="239">
        <f>ROUND(I99*H99,2)</f>
        <v>0</v>
      </c>
      <c r="BL99" s="18" t="s">
        <v>172</v>
      </c>
      <c r="BM99" s="238" t="s">
        <v>2118</v>
      </c>
    </row>
    <row r="100" spans="1:65" s="2" customFormat="1" ht="16.5" customHeight="1">
      <c r="A100" s="39"/>
      <c r="B100" s="40"/>
      <c r="C100" s="227" t="s">
        <v>172</v>
      </c>
      <c r="D100" s="227" t="s">
        <v>167</v>
      </c>
      <c r="E100" s="228" t="s">
        <v>2119</v>
      </c>
      <c r="F100" s="229" t="s">
        <v>2120</v>
      </c>
      <c r="G100" s="230" t="s">
        <v>2117</v>
      </c>
      <c r="H100" s="231">
        <v>1</v>
      </c>
      <c r="I100" s="232"/>
      <c r="J100" s="233">
        <f>ROUND(I100*H100,2)</f>
        <v>0</v>
      </c>
      <c r="K100" s="229" t="s">
        <v>19</v>
      </c>
      <c r="L100" s="45"/>
      <c r="M100" s="234" t="s">
        <v>19</v>
      </c>
      <c r="N100" s="235" t="s">
        <v>46</v>
      </c>
      <c r="O100" s="85"/>
      <c r="P100" s="236">
        <f>O100*H100</f>
        <v>0</v>
      </c>
      <c r="Q100" s="236">
        <v>0</v>
      </c>
      <c r="R100" s="236">
        <f>Q100*H100</f>
        <v>0</v>
      </c>
      <c r="S100" s="236">
        <v>0</v>
      </c>
      <c r="T100" s="23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8" t="s">
        <v>172</v>
      </c>
      <c r="AT100" s="238" t="s">
        <v>167</v>
      </c>
      <c r="AU100" s="238" t="s">
        <v>82</v>
      </c>
      <c r="AY100" s="18" t="s">
        <v>165</v>
      </c>
      <c r="BE100" s="239">
        <f>IF(N100="základní",J100,0)</f>
        <v>0</v>
      </c>
      <c r="BF100" s="239">
        <f>IF(N100="snížená",J100,0)</f>
        <v>0</v>
      </c>
      <c r="BG100" s="239">
        <f>IF(N100="zákl. přenesená",J100,0)</f>
        <v>0</v>
      </c>
      <c r="BH100" s="239">
        <f>IF(N100="sníž. přenesená",J100,0)</f>
        <v>0</v>
      </c>
      <c r="BI100" s="239">
        <f>IF(N100="nulová",J100,0)</f>
        <v>0</v>
      </c>
      <c r="BJ100" s="18" t="s">
        <v>82</v>
      </c>
      <c r="BK100" s="239">
        <f>ROUND(I100*H100,2)</f>
        <v>0</v>
      </c>
      <c r="BL100" s="18" t="s">
        <v>172</v>
      </c>
      <c r="BM100" s="238" t="s">
        <v>2121</v>
      </c>
    </row>
    <row r="101" spans="1:63" s="12" customFormat="1" ht="25.9" customHeight="1">
      <c r="A101" s="12"/>
      <c r="B101" s="211"/>
      <c r="C101" s="212"/>
      <c r="D101" s="213" t="s">
        <v>74</v>
      </c>
      <c r="E101" s="214" t="s">
        <v>2122</v>
      </c>
      <c r="F101" s="214" t="s">
        <v>2123</v>
      </c>
      <c r="G101" s="212"/>
      <c r="H101" s="212"/>
      <c r="I101" s="215"/>
      <c r="J101" s="216">
        <f>BK101</f>
        <v>0</v>
      </c>
      <c r="K101" s="212"/>
      <c r="L101" s="217"/>
      <c r="M101" s="218"/>
      <c r="N101" s="219"/>
      <c r="O101" s="219"/>
      <c r="P101" s="220">
        <f>SUM(P102:P110)</f>
        <v>0</v>
      </c>
      <c r="Q101" s="219"/>
      <c r="R101" s="220">
        <f>SUM(R102:R110)</f>
        <v>0</v>
      </c>
      <c r="S101" s="219"/>
      <c r="T101" s="221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2" t="s">
        <v>82</v>
      </c>
      <c r="AT101" s="223" t="s">
        <v>74</v>
      </c>
      <c r="AU101" s="223" t="s">
        <v>75</v>
      </c>
      <c r="AY101" s="222" t="s">
        <v>165</v>
      </c>
      <c r="BK101" s="224">
        <f>SUM(BK102:BK110)</f>
        <v>0</v>
      </c>
    </row>
    <row r="102" spans="1:65" s="2" customFormat="1" ht="16.5" customHeight="1">
      <c r="A102" s="39"/>
      <c r="B102" s="40"/>
      <c r="C102" s="227" t="s">
        <v>190</v>
      </c>
      <c r="D102" s="227" t="s">
        <v>167</v>
      </c>
      <c r="E102" s="228" t="s">
        <v>2124</v>
      </c>
      <c r="F102" s="229" t="s">
        <v>2125</v>
      </c>
      <c r="G102" s="230" t="s">
        <v>252</v>
      </c>
      <c r="H102" s="231">
        <v>218</v>
      </c>
      <c r="I102" s="232"/>
      <c r="J102" s="233">
        <f>ROUND(I102*H102,2)</f>
        <v>0</v>
      </c>
      <c r="K102" s="229" t="s">
        <v>19</v>
      </c>
      <c r="L102" s="45"/>
      <c r="M102" s="234" t="s">
        <v>19</v>
      </c>
      <c r="N102" s="235" t="s">
        <v>46</v>
      </c>
      <c r="O102" s="85"/>
      <c r="P102" s="236">
        <f>O102*H102</f>
        <v>0</v>
      </c>
      <c r="Q102" s="236">
        <v>0</v>
      </c>
      <c r="R102" s="236">
        <f>Q102*H102</f>
        <v>0</v>
      </c>
      <c r="S102" s="236">
        <v>0</v>
      </c>
      <c r="T102" s="23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8" t="s">
        <v>172</v>
      </c>
      <c r="AT102" s="238" t="s">
        <v>167</v>
      </c>
      <c r="AU102" s="238" t="s">
        <v>82</v>
      </c>
      <c r="AY102" s="18" t="s">
        <v>165</v>
      </c>
      <c r="BE102" s="239">
        <f>IF(N102="základní",J102,0)</f>
        <v>0</v>
      </c>
      <c r="BF102" s="239">
        <f>IF(N102="snížená",J102,0)</f>
        <v>0</v>
      </c>
      <c r="BG102" s="239">
        <f>IF(N102="zákl. přenesená",J102,0)</f>
        <v>0</v>
      </c>
      <c r="BH102" s="239">
        <f>IF(N102="sníž. přenesená",J102,0)</f>
        <v>0</v>
      </c>
      <c r="BI102" s="239">
        <f>IF(N102="nulová",J102,0)</f>
        <v>0</v>
      </c>
      <c r="BJ102" s="18" t="s">
        <v>82</v>
      </c>
      <c r="BK102" s="239">
        <f>ROUND(I102*H102,2)</f>
        <v>0</v>
      </c>
      <c r="BL102" s="18" t="s">
        <v>172</v>
      </c>
      <c r="BM102" s="238" t="s">
        <v>2126</v>
      </c>
    </row>
    <row r="103" spans="1:65" s="2" customFormat="1" ht="16.5" customHeight="1">
      <c r="A103" s="39"/>
      <c r="B103" s="40"/>
      <c r="C103" s="227" t="s">
        <v>194</v>
      </c>
      <c r="D103" s="227" t="s">
        <v>167</v>
      </c>
      <c r="E103" s="228" t="s">
        <v>2127</v>
      </c>
      <c r="F103" s="229" t="s">
        <v>2128</v>
      </c>
      <c r="G103" s="230" t="s">
        <v>252</v>
      </c>
      <c r="H103" s="231">
        <v>350</v>
      </c>
      <c r="I103" s="232"/>
      <c r="J103" s="233">
        <f>ROUND(I103*H103,2)</f>
        <v>0</v>
      </c>
      <c r="K103" s="229" t="s">
        <v>19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172</v>
      </c>
      <c r="AT103" s="238" t="s">
        <v>167</v>
      </c>
      <c r="AU103" s="238" t="s">
        <v>82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172</v>
      </c>
      <c r="BM103" s="238" t="s">
        <v>2129</v>
      </c>
    </row>
    <row r="104" spans="1:65" s="2" customFormat="1" ht="21.75" customHeight="1">
      <c r="A104" s="39"/>
      <c r="B104" s="40"/>
      <c r="C104" s="227" t="s">
        <v>198</v>
      </c>
      <c r="D104" s="227" t="s">
        <v>167</v>
      </c>
      <c r="E104" s="228" t="s">
        <v>2130</v>
      </c>
      <c r="F104" s="229" t="s">
        <v>2131</v>
      </c>
      <c r="G104" s="230" t="s">
        <v>252</v>
      </c>
      <c r="H104" s="231">
        <v>230</v>
      </c>
      <c r="I104" s="232"/>
      <c r="J104" s="233">
        <f>ROUND(I104*H104,2)</f>
        <v>0</v>
      </c>
      <c r="K104" s="229" t="s">
        <v>19</v>
      </c>
      <c r="L104" s="45"/>
      <c r="M104" s="234" t="s">
        <v>19</v>
      </c>
      <c r="N104" s="235" t="s">
        <v>46</v>
      </c>
      <c r="O104" s="85"/>
      <c r="P104" s="236">
        <f>O104*H104</f>
        <v>0</v>
      </c>
      <c r="Q104" s="236">
        <v>0</v>
      </c>
      <c r="R104" s="236">
        <f>Q104*H104</f>
        <v>0</v>
      </c>
      <c r="S104" s="236">
        <v>0</v>
      </c>
      <c r="T104" s="23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8" t="s">
        <v>172</v>
      </c>
      <c r="AT104" s="238" t="s">
        <v>167</v>
      </c>
      <c r="AU104" s="238" t="s">
        <v>82</v>
      </c>
      <c r="AY104" s="18" t="s">
        <v>165</v>
      </c>
      <c r="BE104" s="239">
        <f>IF(N104="základní",J104,0)</f>
        <v>0</v>
      </c>
      <c r="BF104" s="239">
        <f>IF(N104="snížená",J104,0)</f>
        <v>0</v>
      </c>
      <c r="BG104" s="239">
        <f>IF(N104="zákl. přenesená",J104,0)</f>
        <v>0</v>
      </c>
      <c r="BH104" s="239">
        <f>IF(N104="sníž. přenesená",J104,0)</f>
        <v>0</v>
      </c>
      <c r="BI104" s="239">
        <f>IF(N104="nulová",J104,0)</f>
        <v>0</v>
      </c>
      <c r="BJ104" s="18" t="s">
        <v>82</v>
      </c>
      <c r="BK104" s="239">
        <f>ROUND(I104*H104,2)</f>
        <v>0</v>
      </c>
      <c r="BL104" s="18" t="s">
        <v>172</v>
      </c>
      <c r="BM104" s="238" t="s">
        <v>2132</v>
      </c>
    </row>
    <row r="105" spans="1:65" s="2" customFormat="1" ht="16.5" customHeight="1">
      <c r="A105" s="39"/>
      <c r="B105" s="40"/>
      <c r="C105" s="227" t="s">
        <v>205</v>
      </c>
      <c r="D105" s="227" t="s">
        <v>167</v>
      </c>
      <c r="E105" s="228" t="s">
        <v>2133</v>
      </c>
      <c r="F105" s="229" t="s">
        <v>2134</v>
      </c>
      <c r="G105" s="230" t="s">
        <v>252</v>
      </c>
      <c r="H105" s="231">
        <v>150</v>
      </c>
      <c r="I105" s="232"/>
      <c r="J105" s="233">
        <f>ROUND(I105*H105,2)</f>
        <v>0</v>
      </c>
      <c r="K105" s="229" t="s">
        <v>19</v>
      </c>
      <c r="L105" s="45"/>
      <c r="M105" s="234" t="s">
        <v>19</v>
      </c>
      <c r="N105" s="235" t="s">
        <v>46</v>
      </c>
      <c r="O105" s="85"/>
      <c r="P105" s="236">
        <f>O105*H105</f>
        <v>0</v>
      </c>
      <c r="Q105" s="236">
        <v>0</v>
      </c>
      <c r="R105" s="236">
        <f>Q105*H105</f>
        <v>0</v>
      </c>
      <c r="S105" s="236">
        <v>0</v>
      </c>
      <c r="T105" s="23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8" t="s">
        <v>172</v>
      </c>
      <c r="AT105" s="238" t="s">
        <v>167</v>
      </c>
      <c r="AU105" s="238" t="s">
        <v>82</v>
      </c>
      <c r="AY105" s="18" t="s">
        <v>165</v>
      </c>
      <c r="BE105" s="239">
        <f>IF(N105="základní",J105,0)</f>
        <v>0</v>
      </c>
      <c r="BF105" s="239">
        <f>IF(N105="snížená",J105,0)</f>
        <v>0</v>
      </c>
      <c r="BG105" s="239">
        <f>IF(N105="zákl. přenesená",J105,0)</f>
        <v>0</v>
      </c>
      <c r="BH105" s="239">
        <f>IF(N105="sníž. přenesená",J105,0)</f>
        <v>0</v>
      </c>
      <c r="BI105" s="239">
        <f>IF(N105="nulová",J105,0)</f>
        <v>0</v>
      </c>
      <c r="BJ105" s="18" t="s">
        <v>82</v>
      </c>
      <c r="BK105" s="239">
        <f>ROUND(I105*H105,2)</f>
        <v>0</v>
      </c>
      <c r="BL105" s="18" t="s">
        <v>172</v>
      </c>
      <c r="BM105" s="238" t="s">
        <v>2135</v>
      </c>
    </row>
    <row r="106" spans="1:65" s="2" customFormat="1" ht="16.5" customHeight="1">
      <c r="A106" s="39"/>
      <c r="B106" s="40"/>
      <c r="C106" s="227" t="s">
        <v>210</v>
      </c>
      <c r="D106" s="227" t="s">
        <v>167</v>
      </c>
      <c r="E106" s="228" t="s">
        <v>2136</v>
      </c>
      <c r="F106" s="229" t="s">
        <v>2137</v>
      </c>
      <c r="G106" s="230" t="s">
        <v>252</v>
      </c>
      <c r="H106" s="231">
        <v>85</v>
      </c>
      <c r="I106" s="232"/>
      <c r="J106" s="233">
        <f>ROUND(I106*H106,2)</f>
        <v>0</v>
      </c>
      <c r="K106" s="229" t="s">
        <v>19</v>
      </c>
      <c r="L106" s="45"/>
      <c r="M106" s="234" t="s">
        <v>19</v>
      </c>
      <c r="N106" s="235" t="s">
        <v>46</v>
      </c>
      <c r="O106" s="85"/>
      <c r="P106" s="236">
        <f>O106*H106</f>
        <v>0</v>
      </c>
      <c r="Q106" s="236">
        <v>0</v>
      </c>
      <c r="R106" s="236">
        <f>Q106*H106</f>
        <v>0</v>
      </c>
      <c r="S106" s="236">
        <v>0</v>
      </c>
      <c r="T106" s="23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8" t="s">
        <v>172</v>
      </c>
      <c r="AT106" s="238" t="s">
        <v>167</v>
      </c>
      <c r="AU106" s="238" t="s">
        <v>82</v>
      </c>
      <c r="AY106" s="18" t="s">
        <v>165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18" t="s">
        <v>82</v>
      </c>
      <c r="BK106" s="239">
        <f>ROUND(I106*H106,2)</f>
        <v>0</v>
      </c>
      <c r="BL106" s="18" t="s">
        <v>172</v>
      </c>
      <c r="BM106" s="238" t="s">
        <v>2138</v>
      </c>
    </row>
    <row r="107" spans="1:65" s="2" customFormat="1" ht="16.5" customHeight="1">
      <c r="A107" s="39"/>
      <c r="B107" s="40"/>
      <c r="C107" s="227" t="s">
        <v>217</v>
      </c>
      <c r="D107" s="227" t="s">
        <v>167</v>
      </c>
      <c r="E107" s="228" t="s">
        <v>2139</v>
      </c>
      <c r="F107" s="229" t="s">
        <v>2140</v>
      </c>
      <c r="G107" s="230" t="s">
        <v>252</v>
      </c>
      <c r="H107" s="231">
        <v>65</v>
      </c>
      <c r="I107" s="232"/>
      <c r="J107" s="233">
        <f>ROUND(I107*H107,2)</f>
        <v>0</v>
      </c>
      <c r="K107" s="229" t="s">
        <v>19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</v>
      </c>
      <c r="R107" s="236">
        <f>Q107*H107</f>
        <v>0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172</v>
      </c>
      <c r="AT107" s="238" t="s">
        <v>167</v>
      </c>
      <c r="AU107" s="238" t="s">
        <v>82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172</v>
      </c>
      <c r="BM107" s="238" t="s">
        <v>2141</v>
      </c>
    </row>
    <row r="108" spans="1:65" s="2" customFormat="1" ht="16.5" customHeight="1">
      <c r="A108" s="39"/>
      <c r="B108" s="40"/>
      <c r="C108" s="227" t="s">
        <v>223</v>
      </c>
      <c r="D108" s="227" t="s">
        <v>167</v>
      </c>
      <c r="E108" s="228" t="s">
        <v>2142</v>
      </c>
      <c r="F108" s="229" t="s">
        <v>2143</v>
      </c>
      <c r="G108" s="230" t="s">
        <v>252</v>
      </c>
      <c r="H108" s="231">
        <v>150</v>
      </c>
      <c r="I108" s="232"/>
      <c r="J108" s="233">
        <f>ROUND(I108*H108,2)</f>
        <v>0</v>
      </c>
      <c r="K108" s="229" t="s">
        <v>19</v>
      </c>
      <c r="L108" s="45"/>
      <c r="M108" s="234" t="s">
        <v>19</v>
      </c>
      <c r="N108" s="235" t="s">
        <v>46</v>
      </c>
      <c r="O108" s="85"/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8" t="s">
        <v>172</v>
      </c>
      <c r="AT108" s="238" t="s">
        <v>167</v>
      </c>
      <c r="AU108" s="238" t="s">
        <v>82</v>
      </c>
      <c r="AY108" s="18" t="s">
        <v>165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8" t="s">
        <v>82</v>
      </c>
      <c r="BK108" s="239">
        <f>ROUND(I108*H108,2)</f>
        <v>0</v>
      </c>
      <c r="BL108" s="18" t="s">
        <v>172</v>
      </c>
      <c r="BM108" s="238" t="s">
        <v>2144</v>
      </c>
    </row>
    <row r="109" spans="1:65" s="2" customFormat="1" ht="16.5" customHeight="1">
      <c r="A109" s="39"/>
      <c r="B109" s="40"/>
      <c r="C109" s="227" t="s">
        <v>228</v>
      </c>
      <c r="D109" s="227" t="s">
        <v>167</v>
      </c>
      <c r="E109" s="228" t="s">
        <v>2145</v>
      </c>
      <c r="F109" s="229" t="s">
        <v>2146</v>
      </c>
      <c r="G109" s="230" t="s">
        <v>929</v>
      </c>
      <c r="H109" s="231">
        <v>1</v>
      </c>
      <c r="I109" s="232"/>
      <c r="J109" s="233">
        <f>ROUND(I109*H109,2)</f>
        <v>0</v>
      </c>
      <c r="K109" s="229" t="s">
        <v>19</v>
      </c>
      <c r="L109" s="45"/>
      <c r="M109" s="234" t="s">
        <v>19</v>
      </c>
      <c r="N109" s="235" t="s">
        <v>46</v>
      </c>
      <c r="O109" s="85"/>
      <c r="P109" s="236">
        <f>O109*H109</f>
        <v>0</v>
      </c>
      <c r="Q109" s="236">
        <v>0</v>
      </c>
      <c r="R109" s="236">
        <f>Q109*H109</f>
        <v>0</v>
      </c>
      <c r="S109" s="236">
        <v>0</v>
      </c>
      <c r="T109" s="23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8" t="s">
        <v>172</v>
      </c>
      <c r="AT109" s="238" t="s">
        <v>167</v>
      </c>
      <c r="AU109" s="238" t="s">
        <v>82</v>
      </c>
      <c r="AY109" s="18" t="s">
        <v>165</v>
      </c>
      <c r="BE109" s="239">
        <f>IF(N109="základní",J109,0)</f>
        <v>0</v>
      </c>
      <c r="BF109" s="239">
        <f>IF(N109="snížená",J109,0)</f>
        <v>0</v>
      </c>
      <c r="BG109" s="239">
        <f>IF(N109="zákl. přenesená",J109,0)</f>
        <v>0</v>
      </c>
      <c r="BH109" s="239">
        <f>IF(N109="sníž. přenesená",J109,0)</f>
        <v>0</v>
      </c>
      <c r="BI109" s="239">
        <f>IF(N109="nulová",J109,0)</f>
        <v>0</v>
      </c>
      <c r="BJ109" s="18" t="s">
        <v>82</v>
      </c>
      <c r="BK109" s="239">
        <f>ROUND(I109*H109,2)</f>
        <v>0</v>
      </c>
      <c r="BL109" s="18" t="s">
        <v>172</v>
      </c>
      <c r="BM109" s="238" t="s">
        <v>2147</v>
      </c>
    </row>
    <row r="110" spans="1:65" s="2" customFormat="1" ht="16.5" customHeight="1">
      <c r="A110" s="39"/>
      <c r="B110" s="40"/>
      <c r="C110" s="227" t="s">
        <v>234</v>
      </c>
      <c r="D110" s="227" t="s">
        <v>167</v>
      </c>
      <c r="E110" s="228" t="s">
        <v>2148</v>
      </c>
      <c r="F110" s="229" t="s">
        <v>2149</v>
      </c>
      <c r="G110" s="230" t="s">
        <v>929</v>
      </c>
      <c r="H110" s="231">
        <v>1</v>
      </c>
      <c r="I110" s="232"/>
      <c r="J110" s="233">
        <f>ROUND(I110*H110,2)</f>
        <v>0</v>
      </c>
      <c r="K110" s="229" t="s">
        <v>19</v>
      </c>
      <c r="L110" s="45"/>
      <c r="M110" s="234" t="s">
        <v>19</v>
      </c>
      <c r="N110" s="235" t="s">
        <v>46</v>
      </c>
      <c r="O110" s="85"/>
      <c r="P110" s="236">
        <f>O110*H110</f>
        <v>0</v>
      </c>
      <c r="Q110" s="236">
        <v>0</v>
      </c>
      <c r="R110" s="236">
        <f>Q110*H110</f>
        <v>0</v>
      </c>
      <c r="S110" s="236">
        <v>0</v>
      </c>
      <c r="T110" s="23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8" t="s">
        <v>172</v>
      </c>
      <c r="AT110" s="238" t="s">
        <v>167</v>
      </c>
      <c r="AU110" s="238" t="s">
        <v>82</v>
      </c>
      <c r="AY110" s="18" t="s">
        <v>165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18" t="s">
        <v>82</v>
      </c>
      <c r="BK110" s="239">
        <f>ROUND(I110*H110,2)</f>
        <v>0</v>
      </c>
      <c r="BL110" s="18" t="s">
        <v>172</v>
      </c>
      <c r="BM110" s="238" t="s">
        <v>2150</v>
      </c>
    </row>
    <row r="111" spans="1:63" s="12" customFormat="1" ht="25.9" customHeight="1">
      <c r="A111" s="12"/>
      <c r="B111" s="211"/>
      <c r="C111" s="212"/>
      <c r="D111" s="213" t="s">
        <v>74</v>
      </c>
      <c r="E111" s="214" t="s">
        <v>917</v>
      </c>
      <c r="F111" s="214" t="s">
        <v>2151</v>
      </c>
      <c r="G111" s="212"/>
      <c r="H111" s="212"/>
      <c r="I111" s="215"/>
      <c r="J111" s="216">
        <f>BK111</f>
        <v>0</v>
      </c>
      <c r="K111" s="212"/>
      <c r="L111" s="217"/>
      <c r="M111" s="218"/>
      <c r="N111" s="219"/>
      <c r="O111" s="219"/>
      <c r="P111" s="220">
        <f>SUM(P112:P120)</f>
        <v>0</v>
      </c>
      <c r="Q111" s="219"/>
      <c r="R111" s="220">
        <f>SUM(R112:R120)</f>
        <v>0</v>
      </c>
      <c r="S111" s="219"/>
      <c r="T111" s="221">
        <f>SUM(T112:T120)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2" t="s">
        <v>82</v>
      </c>
      <c r="AT111" s="223" t="s">
        <v>74</v>
      </c>
      <c r="AU111" s="223" t="s">
        <v>75</v>
      </c>
      <c r="AY111" s="222" t="s">
        <v>165</v>
      </c>
      <c r="BK111" s="224">
        <f>SUM(BK112:BK120)</f>
        <v>0</v>
      </c>
    </row>
    <row r="112" spans="1:65" s="2" customFormat="1" ht="16.5" customHeight="1">
      <c r="A112" s="39"/>
      <c r="B112" s="40"/>
      <c r="C112" s="227" t="s">
        <v>239</v>
      </c>
      <c r="D112" s="227" t="s">
        <v>167</v>
      </c>
      <c r="E112" s="228" t="s">
        <v>2152</v>
      </c>
      <c r="F112" s="229" t="s">
        <v>2153</v>
      </c>
      <c r="G112" s="230" t="s">
        <v>2117</v>
      </c>
      <c r="H112" s="231">
        <v>4</v>
      </c>
      <c r="I112" s="232"/>
      <c r="J112" s="233">
        <f>ROUND(I112*H112,2)</f>
        <v>0</v>
      </c>
      <c r="K112" s="229" t="s">
        <v>19</v>
      </c>
      <c r="L112" s="45"/>
      <c r="M112" s="234" t="s">
        <v>19</v>
      </c>
      <c r="N112" s="235" t="s">
        <v>46</v>
      </c>
      <c r="O112" s="85"/>
      <c r="P112" s="236">
        <f>O112*H112</f>
        <v>0</v>
      </c>
      <c r="Q112" s="236">
        <v>0</v>
      </c>
      <c r="R112" s="236">
        <f>Q112*H112</f>
        <v>0</v>
      </c>
      <c r="S112" s="236">
        <v>0</v>
      </c>
      <c r="T112" s="23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8" t="s">
        <v>172</v>
      </c>
      <c r="AT112" s="238" t="s">
        <v>167</v>
      </c>
      <c r="AU112" s="238" t="s">
        <v>82</v>
      </c>
      <c r="AY112" s="18" t="s">
        <v>165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8" t="s">
        <v>82</v>
      </c>
      <c r="BK112" s="239">
        <f>ROUND(I112*H112,2)</f>
        <v>0</v>
      </c>
      <c r="BL112" s="18" t="s">
        <v>172</v>
      </c>
      <c r="BM112" s="238" t="s">
        <v>2154</v>
      </c>
    </row>
    <row r="113" spans="1:65" s="2" customFormat="1" ht="16.5" customHeight="1">
      <c r="A113" s="39"/>
      <c r="B113" s="40"/>
      <c r="C113" s="227" t="s">
        <v>8</v>
      </c>
      <c r="D113" s="227" t="s">
        <v>167</v>
      </c>
      <c r="E113" s="228" t="s">
        <v>2155</v>
      </c>
      <c r="F113" s="229" t="s">
        <v>2156</v>
      </c>
      <c r="G113" s="230" t="s">
        <v>2117</v>
      </c>
      <c r="H113" s="231">
        <v>28</v>
      </c>
      <c r="I113" s="232"/>
      <c r="J113" s="233">
        <f>ROUND(I113*H113,2)</f>
        <v>0</v>
      </c>
      <c r="K113" s="229" t="s">
        <v>19</v>
      </c>
      <c r="L113" s="45"/>
      <c r="M113" s="234" t="s">
        <v>19</v>
      </c>
      <c r="N113" s="235" t="s">
        <v>46</v>
      </c>
      <c r="O113" s="85"/>
      <c r="P113" s="236">
        <f>O113*H113</f>
        <v>0</v>
      </c>
      <c r="Q113" s="236">
        <v>0</v>
      </c>
      <c r="R113" s="236">
        <f>Q113*H113</f>
        <v>0</v>
      </c>
      <c r="S113" s="236">
        <v>0</v>
      </c>
      <c r="T113" s="237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38" t="s">
        <v>172</v>
      </c>
      <c r="AT113" s="238" t="s">
        <v>167</v>
      </c>
      <c r="AU113" s="238" t="s">
        <v>82</v>
      </c>
      <c r="AY113" s="18" t="s">
        <v>165</v>
      </c>
      <c r="BE113" s="239">
        <f>IF(N113="základní",J113,0)</f>
        <v>0</v>
      </c>
      <c r="BF113" s="239">
        <f>IF(N113="snížená",J113,0)</f>
        <v>0</v>
      </c>
      <c r="BG113" s="239">
        <f>IF(N113="zákl. přenesená",J113,0)</f>
        <v>0</v>
      </c>
      <c r="BH113" s="239">
        <f>IF(N113="sníž. přenesená",J113,0)</f>
        <v>0</v>
      </c>
      <c r="BI113" s="239">
        <f>IF(N113="nulová",J113,0)</f>
        <v>0</v>
      </c>
      <c r="BJ113" s="18" t="s">
        <v>82</v>
      </c>
      <c r="BK113" s="239">
        <f>ROUND(I113*H113,2)</f>
        <v>0</v>
      </c>
      <c r="BL113" s="18" t="s">
        <v>172</v>
      </c>
      <c r="BM113" s="238" t="s">
        <v>2157</v>
      </c>
    </row>
    <row r="114" spans="1:65" s="2" customFormat="1" ht="16.5" customHeight="1">
      <c r="A114" s="39"/>
      <c r="B114" s="40"/>
      <c r="C114" s="227" t="s">
        <v>249</v>
      </c>
      <c r="D114" s="227" t="s">
        <v>167</v>
      </c>
      <c r="E114" s="228" t="s">
        <v>2158</v>
      </c>
      <c r="F114" s="229" t="s">
        <v>2159</v>
      </c>
      <c r="G114" s="230" t="s">
        <v>2117</v>
      </c>
      <c r="H114" s="231">
        <v>45</v>
      </c>
      <c r="I114" s="232"/>
      <c r="J114" s="233">
        <f>ROUND(I114*H114,2)</f>
        <v>0</v>
      </c>
      <c r="K114" s="229" t="s">
        <v>19</v>
      </c>
      <c r="L114" s="45"/>
      <c r="M114" s="234" t="s">
        <v>19</v>
      </c>
      <c r="N114" s="235" t="s">
        <v>46</v>
      </c>
      <c r="O114" s="85"/>
      <c r="P114" s="236">
        <f>O114*H114</f>
        <v>0</v>
      </c>
      <c r="Q114" s="236">
        <v>0</v>
      </c>
      <c r="R114" s="236">
        <f>Q114*H114</f>
        <v>0</v>
      </c>
      <c r="S114" s="236">
        <v>0</v>
      </c>
      <c r="T114" s="23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8" t="s">
        <v>172</v>
      </c>
      <c r="AT114" s="238" t="s">
        <v>167</v>
      </c>
      <c r="AU114" s="238" t="s">
        <v>82</v>
      </c>
      <c r="AY114" s="18" t="s">
        <v>165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18" t="s">
        <v>82</v>
      </c>
      <c r="BK114" s="239">
        <f>ROUND(I114*H114,2)</f>
        <v>0</v>
      </c>
      <c r="BL114" s="18" t="s">
        <v>172</v>
      </c>
      <c r="BM114" s="238" t="s">
        <v>2160</v>
      </c>
    </row>
    <row r="115" spans="1:65" s="2" customFormat="1" ht="21.75" customHeight="1">
      <c r="A115" s="39"/>
      <c r="B115" s="40"/>
      <c r="C115" s="227" t="s">
        <v>254</v>
      </c>
      <c r="D115" s="227" t="s">
        <v>167</v>
      </c>
      <c r="E115" s="228" t="s">
        <v>2161</v>
      </c>
      <c r="F115" s="229" t="s">
        <v>2162</v>
      </c>
      <c r="G115" s="230" t="s">
        <v>2117</v>
      </c>
      <c r="H115" s="231">
        <v>2</v>
      </c>
      <c r="I115" s="232"/>
      <c r="J115" s="233">
        <f>ROUND(I115*H115,2)</f>
        <v>0</v>
      </c>
      <c r="K115" s="229" t="s">
        <v>19</v>
      </c>
      <c r="L115" s="45"/>
      <c r="M115" s="234" t="s">
        <v>19</v>
      </c>
      <c r="N115" s="235" t="s">
        <v>46</v>
      </c>
      <c r="O115" s="85"/>
      <c r="P115" s="236">
        <f>O115*H115</f>
        <v>0</v>
      </c>
      <c r="Q115" s="236">
        <v>0</v>
      </c>
      <c r="R115" s="236">
        <f>Q115*H115</f>
        <v>0</v>
      </c>
      <c r="S115" s="236">
        <v>0</v>
      </c>
      <c r="T115" s="237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8" t="s">
        <v>172</v>
      </c>
      <c r="AT115" s="238" t="s">
        <v>167</v>
      </c>
      <c r="AU115" s="238" t="s">
        <v>82</v>
      </c>
      <c r="AY115" s="18" t="s">
        <v>165</v>
      </c>
      <c r="BE115" s="239">
        <f>IF(N115="základní",J115,0)</f>
        <v>0</v>
      </c>
      <c r="BF115" s="239">
        <f>IF(N115="snížená",J115,0)</f>
        <v>0</v>
      </c>
      <c r="BG115" s="239">
        <f>IF(N115="zákl. přenesená",J115,0)</f>
        <v>0</v>
      </c>
      <c r="BH115" s="239">
        <f>IF(N115="sníž. přenesená",J115,0)</f>
        <v>0</v>
      </c>
      <c r="BI115" s="239">
        <f>IF(N115="nulová",J115,0)</f>
        <v>0</v>
      </c>
      <c r="BJ115" s="18" t="s">
        <v>82</v>
      </c>
      <c r="BK115" s="239">
        <f>ROUND(I115*H115,2)</f>
        <v>0</v>
      </c>
      <c r="BL115" s="18" t="s">
        <v>172</v>
      </c>
      <c r="BM115" s="238" t="s">
        <v>2163</v>
      </c>
    </row>
    <row r="116" spans="1:65" s="2" customFormat="1" ht="16.5" customHeight="1">
      <c r="A116" s="39"/>
      <c r="B116" s="40"/>
      <c r="C116" s="227" t="s">
        <v>258</v>
      </c>
      <c r="D116" s="227" t="s">
        <v>167</v>
      </c>
      <c r="E116" s="228" t="s">
        <v>2164</v>
      </c>
      <c r="F116" s="229" t="s">
        <v>2165</v>
      </c>
      <c r="G116" s="230" t="s">
        <v>2117</v>
      </c>
      <c r="H116" s="231">
        <v>19</v>
      </c>
      <c r="I116" s="232"/>
      <c r="J116" s="233">
        <f>ROUND(I116*H116,2)</f>
        <v>0</v>
      </c>
      <c r="K116" s="229" t="s">
        <v>19</v>
      </c>
      <c r="L116" s="45"/>
      <c r="M116" s="234" t="s">
        <v>19</v>
      </c>
      <c r="N116" s="235" t="s">
        <v>46</v>
      </c>
      <c r="O116" s="85"/>
      <c r="P116" s="236">
        <f>O116*H116</f>
        <v>0</v>
      </c>
      <c r="Q116" s="236">
        <v>0</v>
      </c>
      <c r="R116" s="236">
        <f>Q116*H116</f>
        <v>0</v>
      </c>
      <c r="S116" s="236">
        <v>0</v>
      </c>
      <c r="T116" s="23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8" t="s">
        <v>172</v>
      </c>
      <c r="AT116" s="238" t="s">
        <v>167</v>
      </c>
      <c r="AU116" s="238" t="s">
        <v>82</v>
      </c>
      <c r="AY116" s="18" t="s">
        <v>165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8" t="s">
        <v>82</v>
      </c>
      <c r="BK116" s="239">
        <f>ROUND(I116*H116,2)</f>
        <v>0</v>
      </c>
      <c r="BL116" s="18" t="s">
        <v>172</v>
      </c>
      <c r="BM116" s="238" t="s">
        <v>2166</v>
      </c>
    </row>
    <row r="117" spans="1:65" s="2" customFormat="1" ht="16.5" customHeight="1">
      <c r="A117" s="39"/>
      <c r="B117" s="40"/>
      <c r="C117" s="227" t="s">
        <v>263</v>
      </c>
      <c r="D117" s="227" t="s">
        <v>167</v>
      </c>
      <c r="E117" s="228" t="s">
        <v>2167</v>
      </c>
      <c r="F117" s="229" t="s">
        <v>2168</v>
      </c>
      <c r="G117" s="230" t="s">
        <v>2117</v>
      </c>
      <c r="H117" s="231">
        <v>4</v>
      </c>
      <c r="I117" s="232"/>
      <c r="J117" s="233">
        <f>ROUND(I117*H117,2)</f>
        <v>0</v>
      </c>
      <c r="K117" s="229" t="s">
        <v>19</v>
      </c>
      <c r="L117" s="45"/>
      <c r="M117" s="234" t="s">
        <v>19</v>
      </c>
      <c r="N117" s="235" t="s">
        <v>46</v>
      </c>
      <c r="O117" s="85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8" t="s">
        <v>172</v>
      </c>
      <c r="AT117" s="238" t="s">
        <v>167</v>
      </c>
      <c r="AU117" s="238" t="s">
        <v>82</v>
      </c>
      <c r="AY117" s="18" t="s">
        <v>165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8" t="s">
        <v>82</v>
      </c>
      <c r="BK117" s="239">
        <f>ROUND(I117*H117,2)</f>
        <v>0</v>
      </c>
      <c r="BL117" s="18" t="s">
        <v>172</v>
      </c>
      <c r="BM117" s="238" t="s">
        <v>2169</v>
      </c>
    </row>
    <row r="118" spans="1:65" s="2" customFormat="1" ht="16.5" customHeight="1">
      <c r="A118" s="39"/>
      <c r="B118" s="40"/>
      <c r="C118" s="227" t="s">
        <v>267</v>
      </c>
      <c r="D118" s="227" t="s">
        <v>167</v>
      </c>
      <c r="E118" s="228" t="s">
        <v>2170</v>
      </c>
      <c r="F118" s="229" t="s">
        <v>2171</v>
      </c>
      <c r="G118" s="230" t="s">
        <v>2117</v>
      </c>
      <c r="H118" s="231">
        <v>2</v>
      </c>
      <c r="I118" s="232"/>
      <c r="J118" s="233">
        <f>ROUND(I118*H118,2)</f>
        <v>0</v>
      </c>
      <c r="K118" s="229" t="s">
        <v>19</v>
      </c>
      <c r="L118" s="45"/>
      <c r="M118" s="234" t="s">
        <v>19</v>
      </c>
      <c r="N118" s="235" t="s">
        <v>46</v>
      </c>
      <c r="O118" s="85"/>
      <c r="P118" s="236">
        <f>O118*H118</f>
        <v>0</v>
      </c>
      <c r="Q118" s="236">
        <v>0</v>
      </c>
      <c r="R118" s="236">
        <f>Q118*H118</f>
        <v>0</v>
      </c>
      <c r="S118" s="236">
        <v>0</v>
      </c>
      <c r="T118" s="23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8" t="s">
        <v>172</v>
      </c>
      <c r="AT118" s="238" t="s">
        <v>167</v>
      </c>
      <c r="AU118" s="238" t="s">
        <v>82</v>
      </c>
      <c r="AY118" s="18" t="s">
        <v>165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8" t="s">
        <v>82</v>
      </c>
      <c r="BK118" s="239">
        <f>ROUND(I118*H118,2)</f>
        <v>0</v>
      </c>
      <c r="BL118" s="18" t="s">
        <v>172</v>
      </c>
      <c r="BM118" s="238" t="s">
        <v>2172</v>
      </c>
    </row>
    <row r="119" spans="1:65" s="2" customFormat="1" ht="16.5" customHeight="1">
      <c r="A119" s="39"/>
      <c r="B119" s="40"/>
      <c r="C119" s="227" t="s">
        <v>7</v>
      </c>
      <c r="D119" s="227" t="s">
        <v>167</v>
      </c>
      <c r="E119" s="228" t="s">
        <v>2173</v>
      </c>
      <c r="F119" s="229" t="s">
        <v>2174</v>
      </c>
      <c r="G119" s="230" t="s">
        <v>2117</v>
      </c>
      <c r="H119" s="231">
        <v>2</v>
      </c>
      <c r="I119" s="232"/>
      <c r="J119" s="233">
        <f>ROUND(I119*H119,2)</f>
        <v>0</v>
      </c>
      <c r="K119" s="229" t="s">
        <v>19</v>
      </c>
      <c r="L119" s="45"/>
      <c r="M119" s="234" t="s">
        <v>19</v>
      </c>
      <c r="N119" s="235" t="s">
        <v>46</v>
      </c>
      <c r="O119" s="85"/>
      <c r="P119" s="236">
        <f>O119*H119</f>
        <v>0</v>
      </c>
      <c r="Q119" s="236">
        <v>0</v>
      </c>
      <c r="R119" s="236">
        <f>Q119*H119</f>
        <v>0</v>
      </c>
      <c r="S119" s="236">
        <v>0</v>
      </c>
      <c r="T119" s="237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8" t="s">
        <v>172</v>
      </c>
      <c r="AT119" s="238" t="s">
        <v>167</v>
      </c>
      <c r="AU119" s="238" t="s">
        <v>82</v>
      </c>
      <c r="AY119" s="18" t="s">
        <v>165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8" t="s">
        <v>82</v>
      </c>
      <c r="BK119" s="239">
        <f>ROUND(I119*H119,2)</f>
        <v>0</v>
      </c>
      <c r="BL119" s="18" t="s">
        <v>172</v>
      </c>
      <c r="BM119" s="238" t="s">
        <v>2175</v>
      </c>
    </row>
    <row r="120" spans="1:65" s="2" customFormat="1" ht="16.5" customHeight="1">
      <c r="A120" s="39"/>
      <c r="B120" s="40"/>
      <c r="C120" s="227" t="s">
        <v>274</v>
      </c>
      <c r="D120" s="227" t="s">
        <v>167</v>
      </c>
      <c r="E120" s="228" t="s">
        <v>2176</v>
      </c>
      <c r="F120" s="229" t="s">
        <v>2177</v>
      </c>
      <c r="G120" s="230" t="s">
        <v>929</v>
      </c>
      <c r="H120" s="231">
        <v>1</v>
      </c>
      <c r="I120" s="232"/>
      <c r="J120" s="233">
        <f>ROUND(I120*H120,2)</f>
        <v>0</v>
      </c>
      <c r="K120" s="229" t="s">
        <v>19</v>
      </c>
      <c r="L120" s="45"/>
      <c r="M120" s="234" t="s">
        <v>19</v>
      </c>
      <c r="N120" s="235" t="s">
        <v>46</v>
      </c>
      <c r="O120" s="85"/>
      <c r="P120" s="236">
        <f>O120*H120</f>
        <v>0</v>
      </c>
      <c r="Q120" s="236">
        <v>0</v>
      </c>
      <c r="R120" s="236">
        <f>Q120*H120</f>
        <v>0</v>
      </c>
      <c r="S120" s="236">
        <v>0</v>
      </c>
      <c r="T120" s="23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8" t="s">
        <v>172</v>
      </c>
      <c r="AT120" s="238" t="s">
        <v>167</v>
      </c>
      <c r="AU120" s="238" t="s">
        <v>82</v>
      </c>
      <c r="AY120" s="18" t="s">
        <v>165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8" t="s">
        <v>82</v>
      </c>
      <c r="BK120" s="239">
        <f>ROUND(I120*H120,2)</f>
        <v>0</v>
      </c>
      <c r="BL120" s="18" t="s">
        <v>172</v>
      </c>
      <c r="BM120" s="238" t="s">
        <v>2178</v>
      </c>
    </row>
    <row r="121" spans="1:63" s="12" customFormat="1" ht="25.9" customHeight="1">
      <c r="A121" s="12"/>
      <c r="B121" s="211"/>
      <c r="C121" s="212"/>
      <c r="D121" s="213" t="s">
        <v>74</v>
      </c>
      <c r="E121" s="214" t="s">
        <v>2179</v>
      </c>
      <c r="F121" s="214" t="s">
        <v>2180</v>
      </c>
      <c r="G121" s="212"/>
      <c r="H121" s="212"/>
      <c r="I121" s="215"/>
      <c r="J121" s="216">
        <f>BK121</f>
        <v>0</v>
      </c>
      <c r="K121" s="212"/>
      <c r="L121" s="217"/>
      <c r="M121" s="218"/>
      <c r="N121" s="219"/>
      <c r="O121" s="219"/>
      <c r="P121" s="220">
        <f>SUM(P122:P140)</f>
        <v>0</v>
      </c>
      <c r="Q121" s="219"/>
      <c r="R121" s="220">
        <f>SUM(R122:R140)</f>
        <v>0</v>
      </c>
      <c r="S121" s="219"/>
      <c r="T121" s="221">
        <f>SUM(T122:T140)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2" t="s">
        <v>82</v>
      </c>
      <c r="AT121" s="223" t="s">
        <v>74</v>
      </c>
      <c r="AU121" s="223" t="s">
        <v>75</v>
      </c>
      <c r="AY121" s="222" t="s">
        <v>165</v>
      </c>
      <c r="BK121" s="224">
        <f>SUM(BK122:BK140)</f>
        <v>0</v>
      </c>
    </row>
    <row r="122" spans="1:65" s="2" customFormat="1" ht="16.5" customHeight="1">
      <c r="A122" s="39"/>
      <c r="B122" s="40"/>
      <c r="C122" s="227" t="s">
        <v>278</v>
      </c>
      <c r="D122" s="227" t="s">
        <v>167</v>
      </c>
      <c r="E122" s="228" t="s">
        <v>2181</v>
      </c>
      <c r="F122" s="229" t="s">
        <v>2182</v>
      </c>
      <c r="G122" s="230" t="s">
        <v>252</v>
      </c>
      <c r="H122" s="231">
        <v>880</v>
      </c>
      <c r="I122" s="232"/>
      <c r="J122" s="233">
        <f>ROUND(I122*H122,2)</f>
        <v>0</v>
      </c>
      <c r="K122" s="229" t="s">
        <v>19</v>
      </c>
      <c r="L122" s="45"/>
      <c r="M122" s="234" t="s">
        <v>19</v>
      </c>
      <c r="N122" s="235" t="s">
        <v>46</v>
      </c>
      <c r="O122" s="85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8" t="s">
        <v>172</v>
      </c>
      <c r="AT122" s="238" t="s">
        <v>167</v>
      </c>
      <c r="AU122" s="238" t="s">
        <v>82</v>
      </c>
      <c r="AY122" s="18" t="s">
        <v>165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8" t="s">
        <v>82</v>
      </c>
      <c r="BK122" s="239">
        <f>ROUND(I122*H122,2)</f>
        <v>0</v>
      </c>
      <c r="BL122" s="18" t="s">
        <v>172</v>
      </c>
      <c r="BM122" s="238" t="s">
        <v>2183</v>
      </c>
    </row>
    <row r="123" spans="1:65" s="2" customFormat="1" ht="16.5" customHeight="1">
      <c r="A123" s="39"/>
      <c r="B123" s="40"/>
      <c r="C123" s="227" t="s">
        <v>282</v>
      </c>
      <c r="D123" s="227" t="s">
        <v>167</v>
      </c>
      <c r="E123" s="228" t="s">
        <v>2184</v>
      </c>
      <c r="F123" s="229" t="s">
        <v>2185</v>
      </c>
      <c r="G123" s="230" t="s">
        <v>252</v>
      </c>
      <c r="H123" s="231">
        <v>325</v>
      </c>
      <c r="I123" s="232"/>
      <c r="J123" s="233">
        <f>ROUND(I123*H123,2)</f>
        <v>0</v>
      </c>
      <c r="K123" s="229" t="s">
        <v>19</v>
      </c>
      <c r="L123" s="45"/>
      <c r="M123" s="234" t="s">
        <v>19</v>
      </c>
      <c r="N123" s="235" t="s">
        <v>46</v>
      </c>
      <c r="O123" s="85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172</v>
      </c>
      <c r="AT123" s="238" t="s">
        <v>167</v>
      </c>
      <c r="AU123" s="238" t="s">
        <v>82</v>
      </c>
      <c r="AY123" s="18" t="s">
        <v>165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82</v>
      </c>
      <c r="BK123" s="239">
        <f>ROUND(I123*H123,2)</f>
        <v>0</v>
      </c>
      <c r="BL123" s="18" t="s">
        <v>172</v>
      </c>
      <c r="BM123" s="238" t="s">
        <v>2186</v>
      </c>
    </row>
    <row r="124" spans="1:65" s="2" customFormat="1" ht="16.5" customHeight="1">
      <c r="A124" s="39"/>
      <c r="B124" s="40"/>
      <c r="C124" s="227" t="s">
        <v>286</v>
      </c>
      <c r="D124" s="227" t="s">
        <v>167</v>
      </c>
      <c r="E124" s="228" t="s">
        <v>2187</v>
      </c>
      <c r="F124" s="229" t="s">
        <v>2188</v>
      </c>
      <c r="G124" s="230" t="s">
        <v>252</v>
      </c>
      <c r="H124" s="231">
        <v>510</v>
      </c>
      <c r="I124" s="232"/>
      <c r="J124" s="233">
        <f>ROUND(I124*H124,2)</f>
        <v>0</v>
      </c>
      <c r="K124" s="229" t="s">
        <v>19</v>
      </c>
      <c r="L124" s="45"/>
      <c r="M124" s="234" t="s">
        <v>19</v>
      </c>
      <c r="N124" s="235" t="s">
        <v>46</v>
      </c>
      <c r="O124" s="85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172</v>
      </c>
      <c r="AT124" s="238" t="s">
        <v>167</v>
      </c>
      <c r="AU124" s="238" t="s">
        <v>82</v>
      </c>
      <c r="AY124" s="18" t="s">
        <v>165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82</v>
      </c>
      <c r="BK124" s="239">
        <f>ROUND(I124*H124,2)</f>
        <v>0</v>
      </c>
      <c r="BL124" s="18" t="s">
        <v>172</v>
      </c>
      <c r="BM124" s="238" t="s">
        <v>2189</v>
      </c>
    </row>
    <row r="125" spans="1:65" s="2" customFormat="1" ht="16.5" customHeight="1">
      <c r="A125" s="39"/>
      <c r="B125" s="40"/>
      <c r="C125" s="227" t="s">
        <v>290</v>
      </c>
      <c r="D125" s="227" t="s">
        <v>167</v>
      </c>
      <c r="E125" s="228" t="s">
        <v>2190</v>
      </c>
      <c r="F125" s="229" t="s">
        <v>2191</v>
      </c>
      <c r="G125" s="230" t="s">
        <v>252</v>
      </c>
      <c r="H125" s="231">
        <v>1330</v>
      </c>
      <c r="I125" s="232"/>
      <c r="J125" s="233">
        <f>ROUND(I125*H125,2)</f>
        <v>0</v>
      </c>
      <c r="K125" s="229" t="s">
        <v>19</v>
      </c>
      <c r="L125" s="45"/>
      <c r="M125" s="234" t="s">
        <v>19</v>
      </c>
      <c r="N125" s="235" t="s">
        <v>46</v>
      </c>
      <c r="O125" s="85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172</v>
      </c>
      <c r="AT125" s="238" t="s">
        <v>167</v>
      </c>
      <c r="AU125" s="238" t="s">
        <v>82</v>
      </c>
      <c r="AY125" s="18" t="s">
        <v>165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82</v>
      </c>
      <c r="BK125" s="239">
        <f>ROUND(I125*H125,2)</f>
        <v>0</v>
      </c>
      <c r="BL125" s="18" t="s">
        <v>172</v>
      </c>
      <c r="BM125" s="238" t="s">
        <v>2192</v>
      </c>
    </row>
    <row r="126" spans="1:65" s="2" customFormat="1" ht="16.5" customHeight="1">
      <c r="A126" s="39"/>
      <c r="B126" s="40"/>
      <c r="C126" s="227" t="s">
        <v>294</v>
      </c>
      <c r="D126" s="227" t="s">
        <v>167</v>
      </c>
      <c r="E126" s="228" t="s">
        <v>2193</v>
      </c>
      <c r="F126" s="229" t="s">
        <v>2194</v>
      </c>
      <c r="G126" s="230" t="s">
        <v>252</v>
      </c>
      <c r="H126" s="231">
        <v>1235</v>
      </c>
      <c r="I126" s="232"/>
      <c r="J126" s="233">
        <f>ROUND(I126*H126,2)</f>
        <v>0</v>
      </c>
      <c r="K126" s="229" t="s">
        <v>19</v>
      </c>
      <c r="L126" s="45"/>
      <c r="M126" s="234" t="s">
        <v>19</v>
      </c>
      <c r="N126" s="235" t="s">
        <v>46</v>
      </c>
      <c r="O126" s="85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172</v>
      </c>
      <c r="AT126" s="238" t="s">
        <v>167</v>
      </c>
      <c r="AU126" s="238" t="s">
        <v>82</v>
      </c>
      <c r="AY126" s="18" t="s">
        <v>165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82</v>
      </c>
      <c r="BK126" s="239">
        <f>ROUND(I126*H126,2)</f>
        <v>0</v>
      </c>
      <c r="BL126" s="18" t="s">
        <v>172</v>
      </c>
      <c r="BM126" s="238" t="s">
        <v>2195</v>
      </c>
    </row>
    <row r="127" spans="1:65" s="2" customFormat="1" ht="16.5" customHeight="1">
      <c r="A127" s="39"/>
      <c r="B127" s="40"/>
      <c r="C127" s="227" t="s">
        <v>298</v>
      </c>
      <c r="D127" s="227" t="s">
        <v>167</v>
      </c>
      <c r="E127" s="228" t="s">
        <v>2196</v>
      </c>
      <c r="F127" s="229" t="s">
        <v>2197</v>
      </c>
      <c r="G127" s="230" t="s">
        <v>252</v>
      </c>
      <c r="H127" s="231">
        <v>125</v>
      </c>
      <c r="I127" s="232"/>
      <c r="J127" s="233">
        <f>ROUND(I127*H127,2)</f>
        <v>0</v>
      </c>
      <c r="K127" s="229" t="s">
        <v>19</v>
      </c>
      <c r="L127" s="45"/>
      <c r="M127" s="234" t="s">
        <v>19</v>
      </c>
      <c r="N127" s="235" t="s">
        <v>46</v>
      </c>
      <c r="O127" s="85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172</v>
      </c>
      <c r="AT127" s="238" t="s">
        <v>167</v>
      </c>
      <c r="AU127" s="238" t="s">
        <v>82</v>
      </c>
      <c r="AY127" s="18" t="s">
        <v>165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82</v>
      </c>
      <c r="BK127" s="239">
        <f>ROUND(I127*H127,2)</f>
        <v>0</v>
      </c>
      <c r="BL127" s="18" t="s">
        <v>172</v>
      </c>
      <c r="BM127" s="238" t="s">
        <v>2198</v>
      </c>
    </row>
    <row r="128" spans="1:65" s="2" customFormat="1" ht="16.5" customHeight="1">
      <c r="A128" s="39"/>
      <c r="B128" s="40"/>
      <c r="C128" s="227" t="s">
        <v>302</v>
      </c>
      <c r="D128" s="227" t="s">
        <v>167</v>
      </c>
      <c r="E128" s="228" t="s">
        <v>2199</v>
      </c>
      <c r="F128" s="229" t="s">
        <v>2200</v>
      </c>
      <c r="G128" s="230" t="s">
        <v>252</v>
      </c>
      <c r="H128" s="231">
        <v>124</v>
      </c>
      <c r="I128" s="232"/>
      <c r="J128" s="233">
        <f>ROUND(I128*H128,2)</f>
        <v>0</v>
      </c>
      <c r="K128" s="229" t="s">
        <v>19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172</v>
      </c>
      <c r="AT128" s="238" t="s">
        <v>167</v>
      </c>
      <c r="AU128" s="238" t="s">
        <v>82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172</v>
      </c>
      <c r="BM128" s="238" t="s">
        <v>2201</v>
      </c>
    </row>
    <row r="129" spans="1:65" s="2" customFormat="1" ht="16.5" customHeight="1">
      <c r="A129" s="39"/>
      <c r="B129" s="40"/>
      <c r="C129" s="227" t="s">
        <v>306</v>
      </c>
      <c r="D129" s="227" t="s">
        <v>167</v>
      </c>
      <c r="E129" s="228" t="s">
        <v>2202</v>
      </c>
      <c r="F129" s="229" t="s">
        <v>2203</v>
      </c>
      <c r="G129" s="230" t="s">
        <v>252</v>
      </c>
      <c r="H129" s="231">
        <v>138</v>
      </c>
      <c r="I129" s="232"/>
      <c r="J129" s="233">
        <f>ROUND(I129*H129,2)</f>
        <v>0</v>
      </c>
      <c r="K129" s="229" t="s">
        <v>19</v>
      </c>
      <c r="L129" s="45"/>
      <c r="M129" s="234" t="s">
        <v>19</v>
      </c>
      <c r="N129" s="235" t="s">
        <v>46</v>
      </c>
      <c r="O129" s="85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172</v>
      </c>
      <c r="AT129" s="238" t="s">
        <v>167</v>
      </c>
      <c r="AU129" s="238" t="s">
        <v>82</v>
      </c>
      <c r="AY129" s="18" t="s">
        <v>165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82</v>
      </c>
      <c r="BK129" s="239">
        <f>ROUND(I129*H129,2)</f>
        <v>0</v>
      </c>
      <c r="BL129" s="18" t="s">
        <v>172</v>
      </c>
      <c r="BM129" s="238" t="s">
        <v>2204</v>
      </c>
    </row>
    <row r="130" spans="1:65" s="2" customFormat="1" ht="16.5" customHeight="1">
      <c r="A130" s="39"/>
      <c r="B130" s="40"/>
      <c r="C130" s="227" t="s">
        <v>310</v>
      </c>
      <c r="D130" s="227" t="s">
        <v>167</v>
      </c>
      <c r="E130" s="228" t="s">
        <v>919</v>
      </c>
      <c r="F130" s="229" t="s">
        <v>920</v>
      </c>
      <c r="G130" s="230" t="s">
        <v>252</v>
      </c>
      <c r="H130" s="231">
        <v>198</v>
      </c>
      <c r="I130" s="232"/>
      <c r="J130" s="233">
        <f>ROUND(I130*H130,2)</f>
        <v>0</v>
      </c>
      <c r="K130" s="229" t="s">
        <v>19</v>
      </c>
      <c r="L130" s="45"/>
      <c r="M130" s="234" t="s">
        <v>19</v>
      </c>
      <c r="N130" s="235" t="s">
        <v>46</v>
      </c>
      <c r="O130" s="85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172</v>
      </c>
      <c r="AT130" s="238" t="s">
        <v>167</v>
      </c>
      <c r="AU130" s="238" t="s">
        <v>82</v>
      </c>
      <c r="AY130" s="18" t="s">
        <v>165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82</v>
      </c>
      <c r="BK130" s="239">
        <f>ROUND(I130*H130,2)</f>
        <v>0</v>
      </c>
      <c r="BL130" s="18" t="s">
        <v>172</v>
      </c>
      <c r="BM130" s="238" t="s">
        <v>2205</v>
      </c>
    </row>
    <row r="131" spans="1:65" s="2" customFormat="1" ht="16.5" customHeight="1">
      <c r="A131" s="39"/>
      <c r="B131" s="40"/>
      <c r="C131" s="227" t="s">
        <v>314</v>
      </c>
      <c r="D131" s="227" t="s">
        <v>167</v>
      </c>
      <c r="E131" s="228" t="s">
        <v>922</v>
      </c>
      <c r="F131" s="229" t="s">
        <v>923</v>
      </c>
      <c r="G131" s="230" t="s">
        <v>252</v>
      </c>
      <c r="H131" s="231">
        <v>35</v>
      </c>
      <c r="I131" s="232"/>
      <c r="J131" s="233">
        <f>ROUND(I131*H131,2)</f>
        <v>0</v>
      </c>
      <c r="K131" s="229" t="s">
        <v>19</v>
      </c>
      <c r="L131" s="45"/>
      <c r="M131" s="234" t="s">
        <v>19</v>
      </c>
      <c r="N131" s="235" t="s">
        <v>46</v>
      </c>
      <c r="O131" s="85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172</v>
      </c>
      <c r="AT131" s="238" t="s">
        <v>167</v>
      </c>
      <c r="AU131" s="238" t="s">
        <v>82</v>
      </c>
      <c r="AY131" s="18" t="s">
        <v>165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82</v>
      </c>
      <c r="BK131" s="239">
        <f>ROUND(I131*H131,2)</f>
        <v>0</v>
      </c>
      <c r="BL131" s="18" t="s">
        <v>172</v>
      </c>
      <c r="BM131" s="238" t="s">
        <v>2206</v>
      </c>
    </row>
    <row r="132" spans="1:65" s="2" customFormat="1" ht="16.5" customHeight="1">
      <c r="A132" s="39"/>
      <c r="B132" s="40"/>
      <c r="C132" s="227" t="s">
        <v>318</v>
      </c>
      <c r="D132" s="227" t="s">
        <v>167</v>
      </c>
      <c r="E132" s="228" t="s">
        <v>2207</v>
      </c>
      <c r="F132" s="229" t="s">
        <v>2208</v>
      </c>
      <c r="G132" s="230" t="s">
        <v>252</v>
      </c>
      <c r="H132" s="231">
        <v>112</v>
      </c>
      <c r="I132" s="232"/>
      <c r="J132" s="233">
        <f>ROUND(I132*H132,2)</f>
        <v>0</v>
      </c>
      <c r="K132" s="229" t="s">
        <v>19</v>
      </c>
      <c r="L132" s="45"/>
      <c r="M132" s="234" t="s">
        <v>19</v>
      </c>
      <c r="N132" s="235" t="s">
        <v>46</v>
      </c>
      <c r="O132" s="85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172</v>
      </c>
      <c r="AT132" s="238" t="s">
        <v>167</v>
      </c>
      <c r="AU132" s="238" t="s">
        <v>82</v>
      </c>
      <c r="AY132" s="18" t="s">
        <v>165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82</v>
      </c>
      <c r="BK132" s="239">
        <f>ROUND(I132*H132,2)</f>
        <v>0</v>
      </c>
      <c r="BL132" s="18" t="s">
        <v>172</v>
      </c>
      <c r="BM132" s="238" t="s">
        <v>2209</v>
      </c>
    </row>
    <row r="133" spans="1:65" s="2" customFormat="1" ht="16.5" customHeight="1">
      <c r="A133" s="39"/>
      <c r="B133" s="40"/>
      <c r="C133" s="227" t="s">
        <v>322</v>
      </c>
      <c r="D133" s="227" t="s">
        <v>167</v>
      </c>
      <c r="E133" s="228" t="s">
        <v>2210</v>
      </c>
      <c r="F133" s="229" t="s">
        <v>2211</v>
      </c>
      <c r="G133" s="230" t="s">
        <v>252</v>
      </c>
      <c r="H133" s="231">
        <v>105</v>
      </c>
      <c r="I133" s="232"/>
      <c r="J133" s="233">
        <f>ROUND(I133*H133,2)</f>
        <v>0</v>
      </c>
      <c r="K133" s="229" t="s">
        <v>19</v>
      </c>
      <c r="L133" s="45"/>
      <c r="M133" s="234" t="s">
        <v>19</v>
      </c>
      <c r="N133" s="235" t="s">
        <v>46</v>
      </c>
      <c r="O133" s="85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172</v>
      </c>
      <c r="AT133" s="238" t="s">
        <v>167</v>
      </c>
      <c r="AU133" s="238" t="s">
        <v>82</v>
      </c>
      <c r="AY133" s="18" t="s">
        <v>165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82</v>
      </c>
      <c r="BK133" s="239">
        <f>ROUND(I133*H133,2)</f>
        <v>0</v>
      </c>
      <c r="BL133" s="18" t="s">
        <v>172</v>
      </c>
      <c r="BM133" s="238" t="s">
        <v>2212</v>
      </c>
    </row>
    <row r="134" spans="1:65" s="2" customFormat="1" ht="16.5" customHeight="1">
      <c r="A134" s="39"/>
      <c r="B134" s="40"/>
      <c r="C134" s="227" t="s">
        <v>326</v>
      </c>
      <c r="D134" s="227" t="s">
        <v>167</v>
      </c>
      <c r="E134" s="228" t="s">
        <v>2213</v>
      </c>
      <c r="F134" s="229" t="s">
        <v>2214</v>
      </c>
      <c r="G134" s="230" t="s">
        <v>252</v>
      </c>
      <c r="H134" s="231">
        <v>184</v>
      </c>
      <c r="I134" s="232"/>
      <c r="J134" s="233">
        <f>ROUND(I134*H134,2)</f>
        <v>0</v>
      </c>
      <c r="K134" s="229" t="s">
        <v>19</v>
      </c>
      <c r="L134" s="45"/>
      <c r="M134" s="234" t="s">
        <v>19</v>
      </c>
      <c r="N134" s="235" t="s">
        <v>46</v>
      </c>
      <c r="O134" s="85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172</v>
      </c>
      <c r="AT134" s="238" t="s">
        <v>167</v>
      </c>
      <c r="AU134" s="238" t="s">
        <v>82</v>
      </c>
      <c r="AY134" s="18" t="s">
        <v>165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82</v>
      </c>
      <c r="BK134" s="239">
        <f>ROUND(I134*H134,2)</f>
        <v>0</v>
      </c>
      <c r="BL134" s="18" t="s">
        <v>172</v>
      </c>
      <c r="BM134" s="238" t="s">
        <v>2215</v>
      </c>
    </row>
    <row r="135" spans="1:65" s="2" customFormat="1" ht="16.5" customHeight="1">
      <c r="A135" s="39"/>
      <c r="B135" s="40"/>
      <c r="C135" s="227" t="s">
        <v>330</v>
      </c>
      <c r="D135" s="227" t="s">
        <v>167</v>
      </c>
      <c r="E135" s="228" t="s">
        <v>2216</v>
      </c>
      <c r="F135" s="229" t="s">
        <v>2217</v>
      </c>
      <c r="G135" s="230" t="s">
        <v>252</v>
      </c>
      <c r="H135" s="231">
        <v>15</v>
      </c>
      <c r="I135" s="232"/>
      <c r="J135" s="233">
        <f>ROUND(I135*H135,2)</f>
        <v>0</v>
      </c>
      <c r="K135" s="229" t="s">
        <v>19</v>
      </c>
      <c r="L135" s="45"/>
      <c r="M135" s="234" t="s">
        <v>19</v>
      </c>
      <c r="N135" s="235" t="s">
        <v>46</v>
      </c>
      <c r="O135" s="85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172</v>
      </c>
      <c r="AT135" s="238" t="s">
        <v>167</v>
      </c>
      <c r="AU135" s="238" t="s">
        <v>82</v>
      </c>
      <c r="AY135" s="18" t="s">
        <v>165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82</v>
      </c>
      <c r="BK135" s="239">
        <f>ROUND(I135*H135,2)</f>
        <v>0</v>
      </c>
      <c r="BL135" s="18" t="s">
        <v>172</v>
      </c>
      <c r="BM135" s="238" t="s">
        <v>2218</v>
      </c>
    </row>
    <row r="136" spans="1:65" s="2" customFormat="1" ht="16.5" customHeight="1">
      <c r="A136" s="39"/>
      <c r="B136" s="40"/>
      <c r="C136" s="227" t="s">
        <v>334</v>
      </c>
      <c r="D136" s="227" t="s">
        <v>167</v>
      </c>
      <c r="E136" s="228" t="s">
        <v>2219</v>
      </c>
      <c r="F136" s="229" t="s">
        <v>2220</v>
      </c>
      <c r="G136" s="230" t="s">
        <v>252</v>
      </c>
      <c r="H136" s="231">
        <v>67</v>
      </c>
      <c r="I136" s="232"/>
      <c r="J136" s="233">
        <f>ROUND(I136*H136,2)</f>
        <v>0</v>
      </c>
      <c r="K136" s="229" t="s">
        <v>19</v>
      </c>
      <c r="L136" s="45"/>
      <c r="M136" s="234" t="s">
        <v>19</v>
      </c>
      <c r="N136" s="235" t="s">
        <v>46</v>
      </c>
      <c r="O136" s="85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172</v>
      </c>
      <c r="AT136" s="238" t="s">
        <v>167</v>
      </c>
      <c r="AU136" s="238" t="s">
        <v>82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172</v>
      </c>
      <c r="BM136" s="238" t="s">
        <v>2221</v>
      </c>
    </row>
    <row r="137" spans="1:65" s="2" customFormat="1" ht="16.5" customHeight="1">
      <c r="A137" s="39"/>
      <c r="B137" s="40"/>
      <c r="C137" s="227" t="s">
        <v>338</v>
      </c>
      <c r="D137" s="227" t="s">
        <v>167</v>
      </c>
      <c r="E137" s="228" t="s">
        <v>2222</v>
      </c>
      <c r="F137" s="229" t="s">
        <v>2223</v>
      </c>
      <c r="G137" s="230" t="s">
        <v>252</v>
      </c>
      <c r="H137" s="231">
        <v>95</v>
      </c>
      <c r="I137" s="232"/>
      <c r="J137" s="233">
        <f>ROUND(I137*H137,2)</f>
        <v>0</v>
      </c>
      <c r="K137" s="229" t="s">
        <v>19</v>
      </c>
      <c r="L137" s="45"/>
      <c r="M137" s="234" t="s">
        <v>19</v>
      </c>
      <c r="N137" s="235" t="s">
        <v>46</v>
      </c>
      <c r="O137" s="85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172</v>
      </c>
      <c r="AT137" s="238" t="s">
        <v>167</v>
      </c>
      <c r="AU137" s="238" t="s">
        <v>82</v>
      </c>
      <c r="AY137" s="18" t="s">
        <v>165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82</v>
      </c>
      <c r="BK137" s="239">
        <f>ROUND(I137*H137,2)</f>
        <v>0</v>
      </c>
      <c r="BL137" s="18" t="s">
        <v>172</v>
      </c>
      <c r="BM137" s="238" t="s">
        <v>2224</v>
      </c>
    </row>
    <row r="138" spans="1:65" s="2" customFormat="1" ht="16.5" customHeight="1">
      <c r="A138" s="39"/>
      <c r="B138" s="40"/>
      <c r="C138" s="227" t="s">
        <v>342</v>
      </c>
      <c r="D138" s="227" t="s">
        <v>167</v>
      </c>
      <c r="E138" s="228" t="s">
        <v>2225</v>
      </c>
      <c r="F138" s="229" t="s">
        <v>2226</v>
      </c>
      <c r="G138" s="230" t="s">
        <v>252</v>
      </c>
      <c r="H138" s="231">
        <v>87</v>
      </c>
      <c r="I138" s="232"/>
      <c r="J138" s="233">
        <f>ROUND(I138*H138,2)</f>
        <v>0</v>
      </c>
      <c r="K138" s="229" t="s">
        <v>19</v>
      </c>
      <c r="L138" s="45"/>
      <c r="M138" s="234" t="s">
        <v>19</v>
      </c>
      <c r="N138" s="235" t="s">
        <v>46</v>
      </c>
      <c r="O138" s="85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172</v>
      </c>
      <c r="AT138" s="238" t="s">
        <v>167</v>
      </c>
      <c r="AU138" s="238" t="s">
        <v>82</v>
      </c>
      <c r="AY138" s="18" t="s">
        <v>165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82</v>
      </c>
      <c r="BK138" s="239">
        <f>ROUND(I138*H138,2)</f>
        <v>0</v>
      </c>
      <c r="BL138" s="18" t="s">
        <v>172</v>
      </c>
      <c r="BM138" s="238" t="s">
        <v>2227</v>
      </c>
    </row>
    <row r="139" spans="1:65" s="2" customFormat="1" ht="16.5" customHeight="1">
      <c r="A139" s="39"/>
      <c r="B139" s="40"/>
      <c r="C139" s="227" t="s">
        <v>346</v>
      </c>
      <c r="D139" s="227" t="s">
        <v>167</v>
      </c>
      <c r="E139" s="228" t="s">
        <v>2228</v>
      </c>
      <c r="F139" s="229" t="s">
        <v>2229</v>
      </c>
      <c r="G139" s="230" t="s">
        <v>252</v>
      </c>
      <c r="H139" s="231">
        <v>38</v>
      </c>
      <c r="I139" s="232"/>
      <c r="J139" s="233">
        <f>ROUND(I139*H139,2)</f>
        <v>0</v>
      </c>
      <c r="K139" s="229" t="s">
        <v>19</v>
      </c>
      <c r="L139" s="45"/>
      <c r="M139" s="234" t="s">
        <v>19</v>
      </c>
      <c r="N139" s="235" t="s">
        <v>46</v>
      </c>
      <c r="O139" s="85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172</v>
      </c>
      <c r="AT139" s="238" t="s">
        <v>167</v>
      </c>
      <c r="AU139" s="238" t="s">
        <v>82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172</v>
      </c>
      <c r="BM139" s="238" t="s">
        <v>2230</v>
      </c>
    </row>
    <row r="140" spans="1:65" s="2" customFormat="1" ht="16.5" customHeight="1">
      <c r="A140" s="39"/>
      <c r="B140" s="40"/>
      <c r="C140" s="227" t="s">
        <v>350</v>
      </c>
      <c r="D140" s="227" t="s">
        <v>167</v>
      </c>
      <c r="E140" s="228" t="s">
        <v>2231</v>
      </c>
      <c r="F140" s="229" t="s">
        <v>2232</v>
      </c>
      <c r="G140" s="230" t="s">
        <v>252</v>
      </c>
      <c r="H140" s="231">
        <v>350</v>
      </c>
      <c r="I140" s="232"/>
      <c r="J140" s="233">
        <f>ROUND(I140*H140,2)</f>
        <v>0</v>
      </c>
      <c r="K140" s="229" t="s">
        <v>19</v>
      </c>
      <c r="L140" s="45"/>
      <c r="M140" s="234" t="s">
        <v>19</v>
      </c>
      <c r="N140" s="235" t="s">
        <v>46</v>
      </c>
      <c r="O140" s="85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172</v>
      </c>
      <c r="AT140" s="238" t="s">
        <v>167</v>
      </c>
      <c r="AU140" s="238" t="s">
        <v>82</v>
      </c>
      <c r="AY140" s="18" t="s">
        <v>165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82</v>
      </c>
      <c r="BK140" s="239">
        <f>ROUND(I140*H140,2)</f>
        <v>0</v>
      </c>
      <c r="BL140" s="18" t="s">
        <v>172</v>
      </c>
      <c r="BM140" s="238" t="s">
        <v>2233</v>
      </c>
    </row>
    <row r="141" spans="1:63" s="12" customFormat="1" ht="25.9" customHeight="1">
      <c r="A141" s="12"/>
      <c r="B141" s="211"/>
      <c r="C141" s="212"/>
      <c r="D141" s="213" t="s">
        <v>74</v>
      </c>
      <c r="E141" s="214" t="s">
        <v>2234</v>
      </c>
      <c r="F141" s="214" t="s">
        <v>2235</v>
      </c>
      <c r="G141" s="212"/>
      <c r="H141" s="212"/>
      <c r="I141" s="215"/>
      <c r="J141" s="216">
        <f>BK141</f>
        <v>0</v>
      </c>
      <c r="K141" s="212"/>
      <c r="L141" s="217"/>
      <c r="M141" s="218"/>
      <c r="N141" s="219"/>
      <c r="O141" s="219"/>
      <c r="P141" s="220">
        <f>SUM(P142:P145)</f>
        <v>0</v>
      </c>
      <c r="Q141" s="219"/>
      <c r="R141" s="220">
        <f>SUM(R142:R145)</f>
        <v>0</v>
      </c>
      <c r="S141" s="219"/>
      <c r="T141" s="221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82</v>
      </c>
      <c r="AT141" s="223" t="s">
        <v>74</v>
      </c>
      <c r="AU141" s="223" t="s">
        <v>75</v>
      </c>
      <c r="AY141" s="222" t="s">
        <v>165</v>
      </c>
      <c r="BK141" s="224">
        <f>SUM(BK142:BK145)</f>
        <v>0</v>
      </c>
    </row>
    <row r="142" spans="1:65" s="2" customFormat="1" ht="16.5" customHeight="1">
      <c r="A142" s="39"/>
      <c r="B142" s="40"/>
      <c r="C142" s="227" t="s">
        <v>354</v>
      </c>
      <c r="D142" s="227" t="s">
        <v>167</v>
      </c>
      <c r="E142" s="228" t="s">
        <v>2236</v>
      </c>
      <c r="F142" s="229" t="s">
        <v>2237</v>
      </c>
      <c r="G142" s="230" t="s">
        <v>2117</v>
      </c>
      <c r="H142" s="231">
        <v>10</v>
      </c>
      <c r="I142" s="232"/>
      <c r="J142" s="233">
        <f>ROUND(I142*H142,2)</f>
        <v>0</v>
      </c>
      <c r="K142" s="229" t="s">
        <v>19</v>
      </c>
      <c r="L142" s="45"/>
      <c r="M142" s="234" t="s">
        <v>19</v>
      </c>
      <c r="N142" s="235" t="s">
        <v>46</v>
      </c>
      <c r="O142" s="85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172</v>
      </c>
      <c r="AT142" s="238" t="s">
        <v>167</v>
      </c>
      <c r="AU142" s="238" t="s">
        <v>82</v>
      </c>
      <c r="AY142" s="18" t="s">
        <v>165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82</v>
      </c>
      <c r="BK142" s="239">
        <f>ROUND(I142*H142,2)</f>
        <v>0</v>
      </c>
      <c r="BL142" s="18" t="s">
        <v>172</v>
      </c>
      <c r="BM142" s="238" t="s">
        <v>2238</v>
      </c>
    </row>
    <row r="143" spans="1:65" s="2" customFormat="1" ht="16.5" customHeight="1">
      <c r="A143" s="39"/>
      <c r="B143" s="40"/>
      <c r="C143" s="227" t="s">
        <v>358</v>
      </c>
      <c r="D143" s="227" t="s">
        <v>167</v>
      </c>
      <c r="E143" s="228" t="s">
        <v>2239</v>
      </c>
      <c r="F143" s="229" t="s">
        <v>2240</v>
      </c>
      <c r="G143" s="230" t="s">
        <v>2117</v>
      </c>
      <c r="H143" s="231">
        <v>16</v>
      </c>
      <c r="I143" s="232"/>
      <c r="J143" s="233">
        <f>ROUND(I143*H143,2)</f>
        <v>0</v>
      </c>
      <c r="K143" s="229" t="s">
        <v>19</v>
      </c>
      <c r="L143" s="45"/>
      <c r="M143" s="234" t="s">
        <v>19</v>
      </c>
      <c r="N143" s="235" t="s">
        <v>46</v>
      </c>
      <c r="O143" s="85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172</v>
      </c>
      <c r="AT143" s="238" t="s">
        <v>167</v>
      </c>
      <c r="AU143" s="238" t="s">
        <v>82</v>
      </c>
      <c r="AY143" s="18" t="s">
        <v>165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82</v>
      </c>
      <c r="BK143" s="239">
        <f>ROUND(I143*H143,2)</f>
        <v>0</v>
      </c>
      <c r="BL143" s="18" t="s">
        <v>172</v>
      </c>
      <c r="BM143" s="238" t="s">
        <v>2241</v>
      </c>
    </row>
    <row r="144" spans="1:65" s="2" customFormat="1" ht="16.5" customHeight="1">
      <c r="A144" s="39"/>
      <c r="B144" s="40"/>
      <c r="C144" s="227" t="s">
        <v>362</v>
      </c>
      <c r="D144" s="227" t="s">
        <v>167</v>
      </c>
      <c r="E144" s="228" t="s">
        <v>2242</v>
      </c>
      <c r="F144" s="229" t="s">
        <v>2243</v>
      </c>
      <c r="G144" s="230" t="s">
        <v>2117</v>
      </c>
      <c r="H144" s="231">
        <v>9</v>
      </c>
      <c r="I144" s="232"/>
      <c r="J144" s="233">
        <f>ROUND(I144*H144,2)</f>
        <v>0</v>
      </c>
      <c r="K144" s="229" t="s">
        <v>19</v>
      </c>
      <c r="L144" s="45"/>
      <c r="M144" s="234" t="s">
        <v>19</v>
      </c>
      <c r="N144" s="235" t="s">
        <v>46</v>
      </c>
      <c r="O144" s="85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172</v>
      </c>
      <c r="AT144" s="238" t="s">
        <v>167</v>
      </c>
      <c r="AU144" s="238" t="s">
        <v>82</v>
      </c>
      <c r="AY144" s="18" t="s">
        <v>165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82</v>
      </c>
      <c r="BK144" s="239">
        <f>ROUND(I144*H144,2)</f>
        <v>0</v>
      </c>
      <c r="BL144" s="18" t="s">
        <v>172</v>
      </c>
      <c r="BM144" s="238" t="s">
        <v>2244</v>
      </c>
    </row>
    <row r="145" spans="1:65" s="2" customFormat="1" ht="16.5" customHeight="1">
      <c r="A145" s="39"/>
      <c r="B145" s="40"/>
      <c r="C145" s="227" t="s">
        <v>366</v>
      </c>
      <c r="D145" s="227" t="s">
        <v>167</v>
      </c>
      <c r="E145" s="228" t="s">
        <v>2245</v>
      </c>
      <c r="F145" s="229" t="s">
        <v>2246</v>
      </c>
      <c r="G145" s="230" t="s">
        <v>2117</v>
      </c>
      <c r="H145" s="231">
        <v>9</v>
      </c>
      <c r="I145" s="232"/>
      <c r="J145" s="233">
        <f>ROUND(I145*H145,2)</f>
        <v>0</v>
      </c>
      <c r="K145" s="229" t="s">
        <v>19</v>
      </c>
      <c r="L145" s="45"/>
      <c r="M145" s="234" t="s">
        <v>19</v>
      </c>
      <c r="N145" s="235" t="s">
        <v>46</v>
      </c>
      <c r="O145" s="85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172</v>
      </c>
      <c r="AT145" s="238" t="s">
        <v>167</v>
      </c>
      <c r="AU145" s="238" t="s">
        <v>82</v>
      </c>
      <c r="AY145" s="18" t="s">
        <v>165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82</v>
      </c>
      <c r="BK145" s="239">
        <f>ROUND(I145*H145,2)</f>
        <v>0</v>
      </c>
      <c r="BL145" s="18" t="s">
        <v>172</v>
      </c>
      <c r="BM145" s="238" t="s">
        <v>2247</v>
      </c>
    </row>
    <row r="146" spans="1:63" s="12" customFormat="1" ht="25.9" customHeight="1">
      <c r="A146" s="12"/>
      <c r="B146" s="211"/>
      <c r="C146" s="212"/>
      <c r="D146" s="213" t="s">
        <v>74</v>
      </c>
      <c r="E146" s="214" t="s">
        <v>2248</v>
      </c>
      <c r="F146" s="214" t="s">
        <v>2249</v>
      </c>
      <c r="G146" s="212"/>
      <c r="H146" s="212"/>
      <c r="I146" s="215"/>
      <c r="J146" s="216">
        <f>BK146</f>
        <v>0</v>
      </c>
      <c r="K146" s="212"/>
      <c r="L146" s="217"/>
      <c r="M146" s="218"/>
      <c r="N146" s="219"/>
      <c r="O146" s="219"/>
      <c r="P146" s="220">
        <f>SUM(P147:P157)</f>
        <v>0</v>
      </c>
      <c r="Q146" s="219"/>
      <c r="R146" s="220">
        <f>SUM(R147:R157)</f>
        <v>0</v>
      </c>
      <c r="S146" s="219"/>
      <c r="T146" s="221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2" t="s">
        <v>82</v>
      </c>
      <c r="AT146" s="223" t="s">
        <v>74</v>
      </c>
      <c r="AU146" s="223" t="s">
        <v>75</v>
      </c>
      <c r="AY146" s="222" t="s">
        <v>165</v>
      </c>
      <c r="BK146" s="224">
        <f>SUM(BK147:BK157)</f>
        <v>0</v>
      </c>
    </row>
    <row r="147" spans="1:65" s="2" customFormat="1" ht="16.5" customHeight="1">
      <c r="A147" s="39"/>
      <c r="B147" s="40"/>
      <c r="C147" s="227" t="s">
        <v>370</v>
      </c>
      <c r="D147" s="227" t="s">
        <v>167</v>
      </c>
      <c r="E147" s="228" t="s">
        <v>2250</v>
      </c>
      <c r="F147" s="229" t="s">
        <v>2251</v>
      </c>
      <c r="G147" s="230" t="s">
        <v>252</v>
      </c>
      <c r="H147" s="231">
        <v>240</v>
      </c>
      <c r="I147" s="232"/>
      <c r="J147" s="233">
        <f>ROUND(I147*H147,2)</f>
        <v>0</v>
      </c>
      <c r="K147" s="229" t="s">
        <v>19</v>
      </c>
      <c r="L147" s="45"/>
      <c r="M147" s="234" t="s">
        <v>19</v>
      </c>
      <c r="N147" s="235" t="s">
        <v>46</v>
      </c>
      <c r="O147" s="85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172</v>
      </c>
      <c r="AT147" s="238" t="s">
        <v>167</v>
      </c>
      <c r="AU147" s="238" t="s">
        <v>82</v>
      </c>
      <c r="AY147" s="18" t="s">
        <v>165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82</v>
      </c>
      <c r="BK147" s="239">
        <f>ROUND(I147*H147,2)</f>
        <v>0</v>
      </c>
      <c r="BL147" s="18" t="s">
        <v>172</v>
      </c>
      <c r="BM147" s="238" t="s">
        <v>2252</v>
      </c>
    </row>
    <row r="148" spans="1:65" s="2" customFormat="1" ht="16.5" customHeight="1">
      <c r="A148" s="39"/>
      <c r="B148" s="40"/>
      <c r="C148" s="227" t="s">
        <v>374</v>
      </c>
      <c r="D148" s="227" t="s">
        <v>167</v>
      </c>
      <c r="E148" s="228" t="s">
        <v>2253</v>
      </c>
      <c r="F148" s="229" t="s">
        <v>2254</v>
      </c>
      <c r="G148" s="230" t="s">
        <v>2117</v>
      </c>
      <c r="H148" s="231">
        <v>8</v>
      </c>
      <c r="I148" s="232"/>
      <c r="J148" s="233">
        <f>ROUND(I148*H148,2)</f>
        <v>0</v>
      </c>
      <c r="K148" s="229" t="s">
        <v>19</v>
      </c>
      <c r="L148" s="45"/>
      <c r="M148" s="234" t="s">
        <v>19</v>
      </c>
      <c r="N148" s="235" t="s">
        <v>46</v>
      </c>
      <c r="O148" s="85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172</v>
      </c>
      <c r="AT148" s="238" t="s">
        <v>167</v>
      </c>
      <c r="AU148" s="238" t="s">
        <v>82</v>
      </c>
      <c r="AY148" s="18" t="s">
        <v>165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82</v>
      </c>
      <c r="BK148" s="239">
        <f>ROUND(I148*H148,2)</f>
        <v>0</v>
      </c>
      <c r="BL148" s="18" t="s">
        <v>172</v>
      </c>
      <c r="BM148" s="238" t="s">
        <v>2255</v>
      </c>
    </row>
    <row r="149" spans="1:65" s="2" customFormat="1" ht="16.5" customHeight="1">
      <c r="A149" s="39"/>
      <c r="B149" s="40"/>
      <c r="C149" s="227" t="s">
        <v>378</v>
      </c>
      <c r="D149" s="227" t="s">
        <v>167</v>
      </c>
      <c r="E149" s="228" t="s">
        <v>2256</v>
      </c>
      <c r="F149" s="229" t="s">
        <v>2257</v>
      </c>
      <c r="G149" s="230" t="s">
        <v>2117</v>
      </c>
      <c r="H149" s="231">
        <v>97</v>
      </c>
      <c r="I149" s="232"/>
      <c r="J149" s="233">
        <f>ROUND(I149*H149,2)</f>
        <v>0</v>
      </c>
      <c r="K149" s="229" t="s">
        <v>19</v>
      </c>
      <c r="L149" s="45"/>
      <c r="M149" s="234" t="s">
        <v>19</v>
      </c>
      <c r="N149" s="235" t="s">
        <v>46</v>
      </c>
      <c r="O149" s="85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172</v>
      </c>
      <c r="AT149" s="238" t="s">
        <v>167</v>
      </c>
      <c r="AU149" s="238" t="s">
        <v>82</v>
      </c>
      <c r="AY149" s="18" t="s">
        <v>165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82</v>
      </c>
      <c r="BK149" s="239">
        <f>ROUND(I149*H149,2)</f>
        <v>0</v>
      </c>
      <c r="BL149" s="18" t="s">
        <v>172</v>
      </c>
      <c r="BM149" s="238" t="s">
        <v>2258</v>
      </c>
    </row>
    <row r="150" spans="1:65" s="2" customFormat="1" ht="16.5" customHeight="1">
      <c r="A150" s="39"/>
      <c r="B150" s="40"/>
      <c r="C150" s="227" t="s">
        <v>382</v>
      </c>
      <c r="D150" s="227" t="s">
        <v>167</v>
      </c>
      <c r="E150" s="228" t="s">
        <v>2259</v>
      </c>
      <c r="F150" s="229" t="s">
        <v>2260</v>
      </c>
      <c r="G150" s="230" t="s">
        <v>2117</v>
      </c>
      <c r="H150" s="231">
        <v>23</v>
      </c>
      <c r="I150" s="232"/>
      <c r="J150" s="233">
        <f>ROUND(I150*H150,2)</f>
        <v>0</v>
      </c>
      <c r="K150" s="229" t="s">
        <v>19</v>
      </c>
      <c r="L150" s="45"/>
      <c r="M150" s="234" t="s">
        <v>19</v>
      </c>
      <c r="N150" s="235" t="s">
        <v>46</v>
      </c>
      <c r="O150" s="85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172</v>
      </c>
      <c r="AT150" s="238" t="s">
        <v>167</v>
      </c>
      <c r="AU150" s="238" t="s">
        <v>82</v>
      </c>
      <c r="AY150" s="18" t="s">
        <v>165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82</v>
      </c>
      <c r="BK150" s="239">
        <f>ROUND(I150*H150,2)</f>
        <v>0</v>
      </c>
      <c r="BL150" s="18" t="s">
        <v>172</v>
      </c>
      <c r="BM150" s="238" t="s">
        <v>2261</v>
      </c>
    </row>
    <row r="151" spans="1:65" s="2" customFormat="1" ht="16.5" customHeight="1">
      <c r="A151" s="39"/>
      <c r="B151" s="40"/>
      <c r="C151" s="227" t="s">
        <v>386</v>
      </c>
      <c r="D151" s="227" t="s">
        <v>167</v>
      </c>
      <c r="E151" s="228" t="s">
        <v>2262</v>
      </c>
      <c r="F151" s="229" t="s">
        <v>2263</v>
      </c>
      <c r="G151" s="230" t="s">
        <v>2117</v>
      </c>
      <c r="H151" s="231">
        <v>13</v>
      </c>
      <c r="I151" s="232"/>
      <c r="J151" s="233">
        <f>ROUND(I151*H151,2)</f>
        <v>0</v>
      </c>
      <c r="K151" s="229" t="s">
        <v>19</v>
      </c>
      <c r="L151" s="45"/>
      <c r="M151" s="234" t="s">
        <v>19</v>
      </c>
      <c r="N151" s="235" t="s">
        <v>46</v>
      </c>
      <c r="O151" s="85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172</v>
      </c>
      <c r="AT151" s="238" t="s">
        <v>167</v>
      </c>
      <c r="AU151" s="238" t="s">
        <v>82</v>
      </c>
      <c r="AY151" s="18" t="s">
        <v>165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82</v>
      </c>
      <c r="BK151" s="239">
        <f>ROUND(I151*H151,2)</f>
        <v>0</v>
      </c>
      <c r="BL151" s="18" t="s">
        <v>172</v>
      </c>
      <c r="BM151" s="238" t="s">
        <v>2264</v>
      </c>
    </row>
    <row r="152" spans="1:65" s="2" customFormat="1" ht="16.5" customHeight="1">
      <c r="A152" s="39"/>
      <c r="B152" s="40"/>
      <c r="C152" s="227" t="s">
        <v>390</v>
      </c>
      <c r="D152" s="227" t="s">
        <v>167</v>
      </c>
      <c r="E152" s="228" t="s">
        <v>2265</v>
      </c>
      <c r="F152" s="229" t="s">
        <v>2266</v>
      </c>
      <c r="G152" s="230" t="s">
        <v>2117</v>
      </c>
      <c r="H152" s="231">
        <v>2</v>
      </c>
      <c r="I152" s="232"/>
      <c r="J152" s="233">
        <f>ROUND(I152*H152,2)</f>
        <v>0</v>
      </c>
      <c r="K152" s="229" t="s">
        <v>19</v>
      </c>
      <c r="L152" s="45"/>
      <c r="M152" s="234" t="s">
        <v>19</v>
      </c>
      <c r="N152" s="235" t="s">
        <v>46</v>
      </c>
      <c r="O152" s="85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172</v>
      </c>
      <c r="AT152" s="238" t="s">
        <v>167</v>
      </c>
      <c r="AU152" s="238" t="s">
        <v>82</v>
      </c>
      <c r="AY152" s="18" t="s">
        <v>165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82</v>
      </c>
      <c r="BK152" s="239">
        <f>ROUND(I152*H152,2)</f>
        <v>0</v>
      </c>
      <c r="BL152" s="18" t="s">
        <v>172</v>
      </c>
      <c r="BM152" s="238" t="s">
        <v>2267</v>
      </c>
    </row>
    <row r="153" spans="1:65" s="2" customFormat="1" ht="16.5" customHeight="1">
      <c r="A153" s="39"/>
      <c r="B153" s="40"/>
      <c r="C153" s="227" t="s">
        <v>394</v>
      </c>
      <c r="D153" s="227" t="s">
        <v>167</v>
      </c>
      <c r="E153" s="228" t="s">
        <v>2268</v>
      </c>
      <c r="F153" s="229" t="s">
        <v>2269</v>
      </c>
      <c r="G153" s="230" t="s">
        <v>2117</v>
      </c>
      <c r="H153" s="231">
        <v>8</v>
      </c>
      <c r="I153" s="232"/>
      <c r="J153" s="233">
        <f>ROUND(I153*H153,2)</f>
        <v>0</v>
      </c>
      <c r="K153" s="229" t="s">
        <v>19</v>
      </c>
      <c r="L153" s="45"/>
      <c r="M153" s="234" t="s">
        <v>19</v>
      </c>
      <c r="N153" s="235" t="s">
        <v>46</v>
      </c>
      <c r="O153" s="85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172</v>
      </c>
      <c r="AT153" s="238" t="s">
        <v>167</v>
      </c>
      <c r="AU153" s="238" t="s">
        <v>82</v>
      </c>
      <c r="AY153" s="18" t="s">
        <v>165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82</v>
      </c>
      <c r="BK153" s="239">
        <f>ROUND(I153*H153,2)</f>
        <v>0</v>
      </c>
      <c r="BL153" s="18" t="s">
        <v>172</v>
      </c>
      <c r="BM153" s="238" t="s">
        <v>2270</v>
      </c>
    </row>
    <row r="154" spans="1:65" s="2" customFormat="1" ht="16.5" customHeight="1">
      <c r="A154" s="39"/>
      <c r="B154" s="40"/>
      <c r="C154" s="227" t="s">
        <v>398</v>
      </c>
      <c r="D154" s="227" t="s">
        <v>167</v>
      </c>
      <c r="E154" s="228" t="s">
        <v>2271</v>
      </c>
      <c r="F154" s="229" t="s">
        <v>2272</v>
      </c>
      <c r="G154" s="230" t="s">
        <v>2117</v>
      </c>
      <c r="H154" s="231">
        <v>8</v>
      </c>
      <c r="I154" s="232"/>
      <c r="J154" s="233">
        <f>ROUND(I154*H154,2)</f>
        <v>0</v>
      </c>
      <c r="K154" s="229" t="s">
        <v>19</v>
      </c>
      <c r="L154" s="45"/>
      <c r="M154" s="234" t="s">
        <v>19</v>
      </c>
      <c r="N154" s="235" t="s">
        <v>46</v>
      </c>
      <c r="O154" s="85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172</v>
      </c>
      <c r="AT154" s="238" t="s">
        <v>167</v>
      </c>
      <c r="AU154" s="238" t="s">
        <v>82</v>
      </c>
      <c r="AY154" s="18" t="s">
        <v>165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82</v>
      </c>
      <c r="BK154" s="239">
        <f>ROUND(I154*H154,2)</f>
        <v>0</v>
      </c>
      <c r="BL154" s="18" t="s">
        <v>172</v>
      </c>
      <c r="BM154" s="238" t="s">
        <v>2273</v>
      </c>
    </row>
    <row r="155" spans="1:65" s="2" customFormat="1" ht="16.5" customHeight="1">
      <c r="A155" s="39"/>
      <c r="B155" s="40"/>
      <c r="C155" s="227" t="s">
        <v>402</v>
      </c>
      <c r="D155" s="227" t="s">
        <v>167</v>
      </c>
      <c r="E155" s="228" t="s">
        <v>2274</v>
      </c>
      <c r="F155" s="229" t="s">
        <v>2275</v>
      </c>
      <c r="G155" s="230" t="s">
        <v>907</v>
      </c>
      <c r="H155" s="231">
        <v>2</v>
      </c>
      <c r="I155" s="232"/>
      <c r="J155" s="233">
        <f>ROUND(I155*H155,2)</f>
        <v>0</v>
      </c>
      <c r="K155" s="229" t="s">
        <v>19</v>
      </c>
      <c r="L155" s="45"/>
      <c r="M155" s="234" t="s">
        <v>19</v>
      </c>
      <c r="N155" s="235" t="s">
        <v>46</v>
      </c>
      <c r="O155" s="85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172</v>
      </c>
      <c r="AT155" s="238" t="s">
        <v>167</v>
      </c>
      <c r="AU155" s="238" t="s">
        <v>82</v>
      </c>
      <c r="AY155" s="18" t="s">
        <v>165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82</v>
      </c>
      <c r="BK155" s="239">
        <f>ROUND(I155*H155,2)</f>
        <v>0</v>
      </c>
      <c r="BL155" s="18" t="s">
        <v>172</v>
      </c>
      <c r="BM155" s="238" t="s">
        <v>2276</v>
      </c>
    </row>
    <row r="156" spans="1:65" s="2" customFormat="1" ht="16.5" customHeight="1">
      <c r="A156" s="39"/>
      <c r="B156" s="40"/>
      <c r="C156" s="227" t="s">
        <v>406</v>
      </c>
      <c r="D156" s="227" t="s">
        <v>167</v>
      </c>
      <c r="E156" s="228" t="s">
        <v>2277</v>
      </c>
      <c r="F156" s="229" t="s">
        <v>2278</v>
      </c>
      <c r="G156" s="230" t="s">
        <v>907</v>
      </c>
      <c r="H156" s="231">
        <v>4</v>
      </c>
      <c r="I156" s="232"/>
      <c r="J156" s="233">
        <f>ROUND(I156*H156,2)</f>
        <v>0</v>
      </c>
      <c r="K156" s="229" t="s">
        <v>19</v>
      </c>
      <c r="L156" s="45"/>
      <c r="M156" s="234" t="s">
        <v>19</v>
      </c>
      <c r="N156" s="235" t="s">
        <v>46</v>
      </c>
      <c r="O156" s="85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172</v>
      </c>
      <c r="AT156" s="238" t="s">
        <v>167</v>
      </c>
      <c r="AU156" s="238" t="s">
        <v>82</v>
      </c>
      <c r="AY156" s="18" t="s">
        <v>165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82</v>
      </c>
      <c r="BK156" s="239">
        <f>ROUND(I156*H156,2)</f>
        <v>0</v>
      </c>
      <c r="BL156" s="18" t="s">
        <v>172</v>
      </c>
      <c r="BM156" s="238" t="s">
        <v>2279</v>
      </c>
    </row>
    <row r="157" spans="1:65" s="2" customFormat="1" ht="16.5" customHeight="1">
      <c r="A157" s="39"/>
      <c r="B157" s="40"/>
      <c r="C157" s="227" t="s">
        <v>410</v>
      </c>
      <c r="D157" s="227" t="s">
        <v>167</v>
      </c>
      <c r="E157" s="228" t="s">
        <v>2280</v>
      </c>
      <c r="F157" s="229" t="s">
        <v>2281</v>
      </c>
      <c r="G157" s="230" t="s">
        <v>907</v>
      </c>
      <c r="H157" s="231">
        <v>1</v>
      </c>
      <c r="I157" s="232"/>
      <c r="J157" s="233">
        <f>ROUND(I157*H157,2)</f>
        <v>0</v>
      </c>
      <c r="K157" s="229" t="s">
        <v>19</v>
      </c>
      <c r="L157" s="45"/>
      <c r="M157" s="234" t="s">
        <v>19</v>
      </c>
      <c r="N157" s="235" t="s">
        <v>46</v>
      </c>
      <c r="O157" s="85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172</v>
      </c>
      <c r="AT157" s="238" t="s">
        <v>167</v>
      </c>
      <c r="AU157" s="238" t="s">
        <v>82</v>
      </c>
      <c r="AY157" s="18" t="s">
        <v>165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82</v>
      </c>
      <c r="BK157" s="239">
        <f>ROUND(I157*H157,2)</f>
        <v>0</v>
      </c>
      <c r="BL157" s="18" t="s">
        <v>172</v>
      </c>
      <c r="BM157" s="238" t="s">
        <v>2282</v>
      </c>
    </row>
    <row r="158" spans="1:63" s="12" customFormat="1" ht="25.9" customHeight="1">
      <c r="A158" s="12"/>
      <c r="B158" s="211"/>
      <c r="C158" s="212"/>
      <c r="D158" s="213" t="s">
        <v>74</v>
      </c>
      <c r="E158" s="214" t="s">
        <v>2283</v>
      </c>
      <c r="F158" s="214" t="s">
        <v>2284</v>
      </c>
      <c r="G158" s="212"/>
      <c r="H158" s="212"/>
      <c r="I158" s="215"/>
      <c r="J158" s="216">
        <f>BK158</f>
        <v>0</v>
      </c>
      <c r="K158" s="212"/>
      <c r="L158" s="217"/>
      <c r="M158" s="218"/>
      <c r="N158" s="219"/>
      <c r="O158" s="219"/>
      <c r="P158" s="220">
        <f>SUM(P159:P170)</f>
        <v>0</v>
      </c>
      <c r="Q158" s="219"/>
      <c r="R158" s="220">
        <f>SUM(R159:R170)</f>
        <v>0</v>
      </c>
      <c r="S158" s="219"/>
      <c r="T158" s="221">
        <f>SUM(T159:T170)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82</v>
      </c>
      <c r="AT158" s="223" t="s">
        <v>74</v>
      </c>
      <c r="AU158" s="223" t="s">
        <v>75</v>
      </c>
      <c r="AY158" s="222" t="s">
        <v>165</v>
      </c>
      <c r="BK158" s="224">
        <f>SUM(BK159:BK170)</f>
        <v>0</v>
      </c>
    </row>
    <row r="159" spans="1:65" s="2" customFormat="1" ht="16.5" customHeight="1">
      <c r="A159" s="39"/>
      <c r="B159" s="40"/>
      <c r="C159" s="227" t="s">
        <v>414</v>
      </c>
      <c r="D159" s="227" t="s">
        <v>167</v>
      </c>
      <c r="E159" s="228" t="s">
        <v>2285</v>
      </c>
      <c r="F159" s="229" t="s">
        <v>2286</v>
      </c>
      <c r="G159" s="230" t="s">
        <v>252</v>
      </c>
      <c r="H159" s="231">
        <v>319</v>
      </c>
      <c r="I159" s="232"/>
      <c r="J159" s="233">
        <f>ROUND(I159*H159,2)</f>
        <v>0</v>
      </c>
      <c r="K159" s="229" t="s">
        <v>19</v>
      </c>
      <c r="L159" s="45"/>
      <c r="M159" s="234" t="s">
        <v>19</v>
      </c>
      <c r="N159" s="235" t="s">
        <v>46</v>
      </c>
      <c r="O159" s="85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172</v>
      </c>
      <c r="AT159" s="238" t="s">
        <v>167</v>
      </c>
      <c r="AU159" s="238" t="s">
        <v>82</v>
      </c>
      <c r="AY159" s="18" t="s">
        <v>165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82</v>
      </c>
      <c r="BK159" s="239">
        <f>ROUND(I159*H159,2)</f>
        <v>0</v>
      </c>
      <c r="BL159" s="18" t="s">
        <v>172</v>
      </c>
      <c r="BM159" s="238" t="s">
        <v>2287</v>
      </c>
    </row>
    <row r="160" spans="1:65" s="2" customFormat="1" ht="16.5" customHeight="1">
      <c r="A160" s="39"/>
      <c r="B160" s="40"/>
      <c r="C160" s="227" t="s">
        <v>418</v>
      </c>
      <c r="D160" s="227" t="s">
        <v>167</v>
      </c>
      <c r="E160" s="228" t="s">
        <v>2288</v>
      </c>
      <c r="F160" s="229" t="s">
        <v>2289</v>
      </c>
      <c r="G160" s="230" t="s">
        <v>2117</v>
      </c>
      <c r="H160" s="231">
        <v>87</v>
      </c>
      <c r="I160" s="232"/>
      <c r="J160" s="233">
        <f>ROUND(I160*H160,2)</f>
        <v>0</v>
      </c>
      <c r="K160" s="229" t="s">
        <v>19</v>
      </c>
      <c r="L160" s="45"/>
      <c r="M160" s="234" t="s">
        <v>19</v>
      </c>
      <c r="N160" s="235" t="s">
        <v>46</v>
      </c>
      <c r="O160" s="85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172</v>
      </c>
      <c r="AT160" s="238" t="s">
        <v>167</v>
      </c>
      <c r="AU160" s="238" t="s">
        <v>82</v>
      </c>
      <c r="AY160" s="18" t="s">
        <v>165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82</v>
      </c>
      <c r="BK160" s="239">
        <f>ROUND(I160*H160,2)</f>
        <v>0</v>
      </c>
      <c r="BL160" s="18" t="s">
        <v>172</v>
      </c>
      <c r="BM160" s="238" t="s">
        <v>2290</v>
      </c>
    </row>
    <row r="161" spans="1:65" s="2" customFormat="1" ht="16.5" customHeight="1">
      <c r="A161" s="39"/>
      <c r="B161" s="40"/>
      <c r="C161" s="227" t="s">
        <v>422</v>
      </c>
      <c r="D161" s="227" t="s">
        <v>167</v>
      </c>
      <c r="E161" s="228" t="s">
        <v>2291</v>
      </c>
      <c r="F161" s="229" t="s">
        <v>2292</v>
      </c>
      <c r="G161" s="230" t="s">
        <v>2117</v>
      </c>
      <c r="H161" s="231">
        <v>43</v>
      </c>
      <c r="I161" s="232"/>
      <c r="J161" s="233">
        <f>ROUND(I161*H161,2)</f>
        <v>0</v>
      </c>
      <c r="K161" s="229" t="s">
        <v>19</v>
      </c>
      <c r="L161" s="45"/>
      <c r="M161" s="234" t="s">
        <v>19</v>
      </c>
      <c r="N161" s="235" t="s">
        <v>46</v>
      </c>
      <c r="O161" s="85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172</v>
      </c>
      <c r="AT161" s="238" t="s">
        <v>167</v>
      </c>
      <c r="AU161" s="238" t="s">
        <v>82</v>
      </c>
      <c r="AY161" s="18" t="s">
        <v>165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82</v>
      </c>
      <c r="BK161" s="239">
        <f>ROUND(I161*H161,2)</f>
        <v>0</v>
      </c>
      <c r="BL161" s="18" t="s">
        <v>172</v>
      </c>
      <c r="BM161" s="238" t="s">
        <v>2293</v>
      </c>
    </row>
    <row r="162" spans="1:65" s="2" customFormat="1" ht="16.5" customHeight="1">
      <c r="A162" s="39"/>
      <c r="B162" s="40"/>
      <c r="C162" s="227" t="s">
        <v>426</v>
      </c>
      <c r="D162" s="227" t="s">
        <v>167</v>
      </c>
      <c r="E162" s="228" t="s">
        <v>2294</v>
      </c>
      <c r="F162" s="229" t="s">
        <v>2295</v>
      </c>
      <c r="G162" s="230" t="s">
        <v>2117</v>
      </c>
      <c r="H162" s="231">
        <v>8</v>
      </c>
      <c r="I162" s="232"/>
      <c r="J162" s="233">
        <f>ROUND(I162*H162,2)</f>
        <v>0</v>
      </c>
      <c r="K162" s="229" t="s">
        <v>19</v>
      </c>
      <c r="L162" s="45"/>
      <c r="M162" s="234" t="s">
        <v>19</v>
      </c>
      <c r="N162" s="235" t="s">
        <v>46</v>
      </c>
      <c r="O162" s="85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172</v>
      </c>
      <c r="AT162" s="238" t="s">
        <v>167</v>
      </c>
      <c r="AU162" s="238" t="s">
        <v>82</v>
      </c>
      <c r="AY162" s="18" t="s">
        <v>165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82</v>
      </c>
      <c r="BK162" s="239">
        <f>ROUND(I162*H162,2)</f>
        <v>0</v>
      </c>
      <c r="BL162" s="18" t="s">
        <v>172</v>
      </c>
      <c r="BM162" s="238" t="s">
        <v>2296</v>
      </c>
    </row>
    <row r="163" spans="1:65" s="2" customFormat="1" ht="16.5" customHeight="1">
      <c r="A163" s="39"/>
      <c r="B163" s="40"/>
      <c r="C163" s="227" t="s">
        <v>430</v>
      </c>
      <c r="D163" s="227" t="s">
        <v>167</v>
      </c>
      <c r="E163" s="228" t="s">
        <v>2297</v>
      </c>
      <c r="F163" s="229" t="s">
        <v>2298</v>
      </c>
      <c r="G163" s="230" t="s">
        <v>2117</v>
      </c>
      <c r="H163" s="231">
        <v>8</v>
      </c>
      <c r="I163" s="232"/>
      <c r="J163" s="233">
        <f>ROUND(I163*H163,2)</f>
        <v>0</v>
      </c>
      <c r="K163" s="229" t="s">
        <v>19</v>
      </c>
      <c r="L163" s="45"/>
      <c r="M163" s="234" t="s">
        <v>19</v>
      </c>
      <c r="N163" s="235" t="s">
        <v>46</v>
      </c>
      <c r="O163" s="85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172</v>
      </c>
      <c r="AT163" s="238" t="s">
        <v>167</v>
      </c>
      <c r="AU163" s="238" t="s">
        <v>82</v>
      </c>
      <c r="AY163" s="18" t="s">
        <v>165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82</v>
      </c>
      <c r="BK163" s="239">
        <f>ROUND(I163*H163,2)</f>
        <v>0</v>
      </c>
      <c r="BL163" s="18" t="s">
        <v>172</v>
      </c>
      <c r="BM163" s="238" t="s">
        <v>2299</v>
      </c>
    </row>
    <row r="164" spans="1:65" s="2" customFormat="1" ht="16.5" customHeight="1">
      <c r="A164" s="39"/>
      <c r="B164" s="40"/>
      <c r="C164" s="227" t="s">
        <v>434</v>
      </c>
      <c r="D164" s="227" t="s">
        <v>167</v>
      </c>
      <c r="E164" s="228" t="s">
        <v>2300</v>
      </c>
      <c r="F164" s="229" t="s">
        <v>2301</v>
      </c>
      <c r="G164" s="230" t="s">
        <v>2117</v>
      </c>
      <c r="H164" s="231">
        <v>8</v>
      </c>
      <c r="I164" s="232"/>
      <c r="J164" s="233">
        <f>ROUND(I164*H164,2)</f>
        <v>0</v>
      </c>
      <c r="K164" s="229" t="s">
        <v>19</v>
      </c>
      <c r="L164" s="45"/>
      <c r="M164" s="234" t="s">
        <v>19</v>
      </c>
      <c r="N164" s="235" t="s">
        <v>46</v>
      </c>
      <c r="O164" s="85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172</v>
      </c>
      <c r="AT164" s="238" t="s">
        <v>167</v>
      </c>
      <c r="AU164" s="238" t="s">
        <v>82</v>
      </c>
      <c r="AY164" s="18" t="s">
        <v>165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82</v>
      </c>
      <c r="BK164" s="239">
        <f>ROUND(I164*H164,2)</f>
        <v>0</v>
      </c>
      <c r="BL164" s="18" t="s">
        <v>172</v>
      </c>
      <c r="BM164" s="238" t="s">
        <v>2302</v>
      </c>
    </row>
    <row r="165" spans="1:65" s="2" customFormat="1" ht="16.5" customHeight="1">
      <c r="A165" s="39"/>
      <c r="B165" s="40"/>
      <c r="C165" s="227" t="s">
        <v>438</v>
      </c>
      <c r="D165" s="227" t="s">
        <v>167</v>
      </c>
      <c r="E165" s="228" t="s">
        <v>2303</v>
      </c>
      <c r="F165" s="229" t="s">
        <v>2304</v>
      </c>
      <c r="G165" s="230" t="s">
        <v>1386</v>
      </c>
      <c r="H165" s="231">
        <v>11</v>
      </c>
      <c r="I165" s="232"/>
      <c r="J165" s="233">
        <f>ROUND(I165*H165,2)</f>
        <v>0</v>
      </c>
      <c r="K165" s="229" t="s">
        <v>19</v>
      </c>
      <c r="L165" s="45"/>
      <c r="M165" s="234" t="s">
        <v>19</v>
      </c>
      <c r="N165" s="235" t="s">
        <v>46</v>
      </c>
      <c r="O165" s="85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172</v>
      </c>
      <c r="AT165" s="238" t="s">
        <v>167</v>
      </c>
      <c r="AU165" s="238" t="s">
        <v>82</v>
      </c>
      <c r="AY165" s="18" t="s">
        <v>165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82</v>
      </c>
      <c r="BK165" s="239">
        <f>ROUND(I165*H165,2)</f>
        <v>0</v>
      </c>
      <c r="BL165" s="18" t="s">
        <v>172</v>
      </c>
      <c r="BM165" s="238" t="s">
        <v>2305</v>
      </c>
    </row>
    <row r="166" spans="1:65" s="2" customFormat="1" ht="16.5" customHeight="1">
      <c r="A166" s="39"/>
      <c r="B166" s="40"/>
      <c r="C166" s="227" t="s">
        <v>443</v>
      </c>
      <c r="D166" s="227" t="s">
        <v>167</v>
      </c>
      <c r="E166" s="228" t="s">
        <v>2306</v>
      </c>
      <c r="F166" s="229" t="s">
        <v>2307</v>
      </c>
      <c r="G166" s="230" t="s">
        <v>907</v>
      </c>
      <c r="H166" s="231">
        <v>6</v>
      </c>
      <c r="I166" s="232"/>
      <c r="J166" s="233">
        <f>ROUND(I166*H166,2)</f>
        <v>0</v>
      </c>
      <c r="K166" s="229" t="s">
        <v>19</v>
      </c>
      <c r="L166" s="45"/>
      <c r="M166" s="234" t="s">
        <v>19</v>
      </c>
      <c r="N166" s="235" t="s">
        <v>46</v>
      </c>
      <c r="O166" s="85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172</v>
      </c>
      <c r="AT166" s="238" t="s">
        <v>167</v>
      </c>
      <c r="AU166" s="238" t="s">
        <v>82</v>
      </c>
      <c r="AY166" s="18" t="s">
        <v>165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82</v>
      </c>
      <c r="BK166" s="239">
        <f>ROUND(I166*H166,2)</f>
        <v>0</v>
      </c>
      <c r="BL166" s="18" t="s">
        <v>172</v>
      </c>
      <c r="BM166" s="238" t="s">
        <v>2308</v>
      </c>
    </row>
    <row r="167" spans="1:65" s="2" customFormat="1" ht="16.5" customHeight="1">
      <c r="A167" s="39"/>
      <c r="B167" s="40"/>
      <c r="C167" s="227" t="s">
        <v>449</v>
      </c>
      <c r="D167" s="227" t="s">
        <v>167</v>
      </c>
      <c r="E167" s="228" t="s">
        <v>2309</v>
      </c>
      <c r="F167" s="229" t="s">
        <v>2310</v>
      </c>
      <c r="G167" s="230" t="s">
        <v>907</v>
      </c>
      <c r="H167" s="231">
        <v>6</v>
      </c>
      <c r="I167" s="232"/>
      <c r="J167" s="233">
        <f>ROUND(I167*H167,2)</f>
        <v>0</v>
      </c>
      <c r="K167" s="229" t="s">
        <v>19</v>
      </c>
      <c r="L167" s="45"/>
      <c r="M167" s="234" t="s">
        <v>19</v>
      </c>
      <c r="N167" s="235" t="s">
        <v>46</v>
      </c>
      <c r="O167" s="85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172</v>
      </c>
      <c r="AT167" s="238" t="s">
        <v>167</v>
      </c>
      <c r="AU167" s="238" t="s">
        <v>82</v>
      </c>
      <c r="AY167" s="18" t="s">
        <v>165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82</v>
      </c>
      <c r="BK167" s="239">
        <f>ROUND(I167*H167,2)</f>
        <v>0</v>
      </c>
      <c r="BL167" s="18" t="s">
        <v>172</v>
      </c>
      <c r="BM167" s="238" t="s">
        <v>2311</v>
      </c>
    </row>
    <row r="168" spans="1:65" s="2" customFormat="1" ht="16.5" customHeight="1">
      <c r="A168" s="39"/>
      <c r="B168" s="40"/>
      <c r="C168" s="227" t="s">
        <v>453</v>
      </c>
      <c r="D168" s="227" t="s">
        <v>167</v>
      </c>
      <c r="E168" s="228" t="s">
        <v>2312</v>
      </c>
      <c r="F168" s="229" t="s">
        <v>2275</v>
      </c>
      <c r="G168" s="230" t="s">
        <v>907</v>
      </c>
      <c r="H168" s="231">
        <v>6</v>
      </c>
      <c r="I168" s="232"/>
      <c r="J168" s="233">
        <f>ROUND(I168*H168,2)</f>
        <v>0</v>
      </c>
      <c r="K168" s="229" t="s">
        <v>19</v>
      </c>
      <c r="L168" s="45"/>
      <c r="M168" s="234" t="s">
        <v>19</v>
      </c>
      <c r="N168" s="235" t="s">
        <v>46</v>
      </c>
      <c r="O168" s="85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172</v>
      </c>
      <c r="AT168" s="238" t="s">
        <v>167</v>
      </c>
      <c r="AU168" s="238" t="s">
        <v>82</v>
      </c>
      <c r="AY168" s="18" t="s">
        <v>165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82</v>
      </c>
      <c r="BK168" s="239">
        <f>ROUND(I168*H168,2)</f>
        <v>0</v>
      </c>
      <c r="BL168" s="18" t="s">
        <v>172</v>
      </c>
      <c r="BM168" s="238" t="s">
        <v>2313</v>
      </c>
    </row>
    <row r="169" spans="1:65" s="2" customFormat="1" ht="16.5" customHeight="1">
      <c r="A169" s="39"/>
      <c r="B169" s="40"/>
      <c r="C169" s="227" t="s">
        <v>457</v>
      </c>
      <c r="D169" s="227" t="s">
        <v>167</v>
      </c>
      <c r="E169" s="228" t="s">
        <v>2314</v>
      </c>
      <c r="F169" s="229" t="s">
        <v>2278</v>
      </c>
      <c r="G169" s="230" t="s">
        <v>929</v>
      </c>
      <c r="H169" s="231">
        <v>1</v>
      </c>
      <c r="I169" s="232"/>
      <c r="J169" s="233">
        <f>ROUND(I169*H169,2)</f>
        <v>0</v>
      </c>
      <c r="K169" s="229" t="s">
        <v>19</v>
      </c>
      <c r="L169" s="45"/>
      <c r="M169" s="234" t="s">
        <v>19</v>
      </c>
      <c r="N169" s="235" t="s">
        <v>46</v>
      </c>
      <c r="O169" s="85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172</v>
      </c>
      <c r="AT169" s="238" t="s">
        <v>167</v>
      </c>
      <c r="AU169" s="238" t="s">
        <v>82</v>
      </c>
      <c r="AY169" s="18" t="s">
        <v>165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82</v>
      </c>
      <c r="BK169" s="239">
        <f>ROUND(I169*H169,2)</f>
        <v>0</v>
      </c>
      <c r="BL169" s="18" t="s">
        <v>172</v>
      </c>
      <c r="BM169" s="238" t="s">
        <v>2315</v>
      </c>
    </row>
    <row r="170" spans="1:65" s="2" customFormat="1" ht="16.5" customHeight="1">
      <c r="A170" s="39"/>
      <c r="B170" s="40"/>
      <c r="C170" s="227" t="s">
        <v>465</v>
      </c>
      <c r="D170" s="227" t="s">
        <v>167</v>
      </c>
      <c r="E170" s="228" t="s">
        <v>2316</v>
      </c>
      <c r="F170" s="229" t="s">
        <v>2281</v>
      </c>
      <c r="G170" s="230" t="s">
        <v>929</v>
      </c>
      <c r="H170" s="231">
        <v>1</v>
      </c>
      <c r="I170" s="232"/>
      <c r="J170" s="233">
        <f>ROUND(I170*H170,2)</f>
        <v>0</v>
      </c>
      <c r="K170" s="229" t="s">
        <v>19</v>
      </c>
      <c r="L170" s="45"/>
      <c r="M170" s="234" t="s">
        <v>19</v>
      </c>
      <c r="N170" s="235" t="s">
        <v>46</v>
      </c>
      <c r="O170" s="85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172</v>
      </c>
      <c r="AT170" s="238" t="s">
        <v>167</v>
      </c>
      <c r="AU170" s="238" t="s">
        <v>82</v>
      </c>
      <c r="AY170" s="18" t="s">
        <v>165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82</v>
      </c>
      <c r="BK170" s="239">
        <f>ROUND(I170*H170,2)</f>
        <v>0</v>
      </c>
      <c r="BL170" s="18" t="s">
        <v>172</v>
      </c>
      <c r="BM170" s="238" t="s">
        <v>2317</v>
      </c>
    </row>
    <row r="171" spans="1:63" s="12" customFormat="1" ht="25.9" customHeight="1">
      <c r="A171" s="12"/>
      <c r="B171" s="211"/>
      <c r="C171" s="212"/>
      <c r="D171" s="213" t="s">
        <v>74</v>
      </c>
      <c r="E171" s="214" t="s">
        <v>925</v>
      </c>
      <c r="F171" s="214" t="s">
        <v>2318</v>
      </c>
      <c r="G171" s="212"/>
      <c r="H171" s="212"/>
      <c r="I171" s="215"/>
      <c r="J171" s="216">
        <f>BK171</f>
        <v>0</v>
      </c>
      <c r="K171" s="212"/>
      <c r="L171" s="217"/>
      <c r="M171" s="218"/>
      <c r="N171" s="219"/>
      <c r="O171" s="219"/>
      <c r="P171" s="220">
        <f>SUM(P172:P183)</f>
        <v>0</v>
      </c>
      <c r="Q171" s="219"/>
      <c r="R171" s="220">
        <f>SUM(R172:R183)</f>
        <v>0</v>
      </c>
      <c r="S171" s="219"/>
      <c r="T171" s="221">
        <f>SUM(T172:T183)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2" t="s">
        <v>82</v>
      </c>
      <c r="AT171" s="223" t="s">
        <v>74</v>
      </c>
      <c r="AU171" s="223" t="s">
        <v>75</v>
      </c>
      <c r="AY171" s="222" t="s">
        <v>165</v>
      </c>
      <c r="BK171" s="224">
        <f>SUM(BK172:BK183)</f>
        <v>0</v>
      </c>
    </row>
    <row r="172" spans="1:65" s="2" customFormat="1" ht="16.5" customHeight="1">
      <c r="A172" s="39"/>
      <c r="B172" s="40"/>
      <c r="C172" s="227" t="s">
        <v>471</v>
      </c>
      <c r="D172" s="227" t="s">
        <v>167</v>
      </c>
      <c r="E172" s="228" t="s">
        <v>2319</v>
      </c>
      <c r="F172" s="229" t="s">
        <v>2320</v>
      </c>
      <c r="G172" s="230" t="s">
        <v>261</v>
      </c>
      <c r="H172" s="231">
        <v>8</v>
      </c>
      <c r="I172" s="232"/>
      <c r="J172" s="233">
        <f>ROUND(I172*H172,2)</f>
        <v>0</v>
      </c>
      <c r="K172" s="229" t="s">
        <v>19</v>
      </c>
      <c r="L172" s="45"/>
      <c r="M172" s="234" t="s">
        <v>19</v>
      </c>
      <c r="N172" s="235" t="s">
        <v>46</v>
      </c>
      <c r="O172" s="85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172</v>
      </c>
      <c r="AT172" s="238" t="s">
        <v>167</v>
      </c>
      <c r="AU172" s="238" t="s">
        <v>82</v>
      </c>
      <c r="AY172" s="18" t="s">
        <v>165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82</v>
      </c>
      <c r="BK172" s="239">
        <f>ROUND(I172*H172,2)</f>
        <v>0</v>
      </c>
      <c r="BL172" s="18" t="s">
        <v>172</v>
      </c>
      <c r="BM172" s="238" t="s">
        <v>2321</v>
      </c>
    </row>
    <row r="173" spans="1:65" s="2" customFormat="1" ht="16.5" customHeight="1">
      <c r="A173" s="39"/>
      <c r="B173" s="40"/>
      <c r="C173" s="227" t="s">
        <v>1854</v>
      </c>
      <c r="D173" s="227" t="s">
        <v>167</v>
      </c>
      <c r="E173" s="228" t="s">
        <v>2322</v>
      </c>
      <c r="F173" s="229" t="s">
        <v>2323</v>
      </c>
      <c r="G173" s="230" t="s">
        <v>261</v>
      </c>
      <c r="H173" s="231">
        <v>8</v>
      </c>
      <c r="I173" s="232"/>
      <c r="J173" s="233">
        <f>ROUND(I173*H173,2)</f>
        <v>0</v>
      </c>
      <c r="K173" s="229" t="s">
        <v>19</v>
      </c>
      <c r="L173" s="45"/>
      <c r="M173" s="234" t="s">
        <v>19</v>
      </c>
      <c r="N173" s="235" t="s">
        <v>46</v>
      </c>
      <c r="O173" s="85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172</v>
      </c>
      <c r="AT173" s="238" t="s">
        <v>167</v>
      </c>
      <c r="AU173" s="238" t="s">
        <v>82</v>
      </c>
      <c r="AY173" s="18" t="s">
        <v>165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82</v>
      </c>
      <c r="BK173" s="239">
        <f>ROUND(I173*H173,2)</f>
        <v>0</v>
      </c>
      <c r="BL173" s="18" t="s">
        <v>172</v>
      </c>
      <c r="BM173" s="238" t="s">
        <v>2324</v>
      </c>
    </row>
    <row r="174" spans="1:65" s="2" customFormat="1" ht="16.5" customHeight="1">
      <c r="A174" s="39"/>
      <c r="B174" s="40"/>
      <c r="C174" s="227" t="s">
        <v>1860</v>
      </c>
      <c r="D174" s="227" t="s">
        <v>167</v>
      </c>
      <c r="E174" s="228" t="s">
        <v>2325</v>
      </c>
      <c r="F174" s="229" t="s">
        <v>2326</v>
      </c>
      <c r="G174" s="230" t="s">
        <v>252</v>
      </c>
      <c r="H174" s="231">
        <v>147</v>
      </c>
      <c r="I174" s="232"/>
      <c r="J174" s="233">
        <f>ROUND(I174*H174,2)</f>
        <v>0</v>
      </c>
      <c r="K174" s="229" t="s">
        <v>19</v>
      </c>
      <c r="L174" s="45"/>
      <c r="M174" s="234" t="s">
        <v>19</v>
      </c>
      <c r="N174" s="235" t="s">
        <v>46</v>
      </c>
      <c r="O174" s="85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172</v>
      </c>
      <c r="AT174" s="238" t="s">
        <v>167</v>
      </c>
      <c r="AU174" s="238" t="s">
        <v>82</v>
      </c>
      <c r="AY174" s="18" t="s">
        <v>165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82</v>
      </c>
      <c r="BK174" s="239">
        <f>ROUND(I174*H174,2)</f>
        <v>0</v>
      </c>
      <c r="BL174" s="18" t="s">
        <v>172</v>
      </c>
      <c r="BM174" s="238" t="s">
        <v>2327</v>
      </c>
    </row>
    <row r="175" spans="1:65" s="2" customFormat="1" ht="16.5" customHeight="1">
      <c r="A175" s="39"/>
      <c r="B175" s="40"/>
      <c r="C175" s="227" t="s">
        <v>1867</v>
      </c>
      <c r="D175" s="227" t="s">
        <v>167</v>
      </c>
      <c r="E175" s="228" t="s">
        <v>2328</v>
      </c>
      <c r="F175" s="229" t="s">
        <v>2329</v>
      </c>
      <c r="G175" s="230" t="s">
        <v>252</v>
      </c>
      <c r="H175" s="231">
        <v>80</v>
      </c>
      <c r="I175" s="232"/>
      <c r="J175" s="233">
        <f>ROUND(I175*H175,2)</f>
        <v>0</v>
      </c>
      <c r="K175" s="229" t="s">
        <v>19</v>
      </c>
      <c r="L175" s="45"/>
      <c r="M175" s="234" t="s">
        <v>19</v>
      </c>
      <c r="N175" s="235" t="s">
        <v>46</v>
      </c>
      <c r="O175" s="85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172</v>
      </c>
      <c r="AT175" s="238" t="s">
        <v>167</v>
      </c>
      <c r="AU175" s="238" t="s">
        <v>82</v>
      </c>
      <c r="AY175" s="18" t="s">
        <v>165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82</v>
      </c>
      <c r="BK175" s="239">
        <f>ROUND(I175*H175,2)</f>
        <v>0</v>
      </c>
      <c r="BL175" s="18" t="s">
        <v>172</v>
      </c>
      <c r="BM175" s="238" t="s">
        <v>2330</v>
      </c>
    </row>
    <row r="176" spans="1:65" s="2" customFormat="1" ht="16.5" customHeight="1">
      <c r="A176" s="39"/>
      <c r="B176" s="40"/>
      <c r="C176" s="227" t="s">
        <v>1871</v>
      </c>
      <c r="D176" s="227" t="s">
        <v>167</v>
      </c>
      <c r="E176" s="228" t="s">
        <v>2331</v>
      </c>
      <c r="F176" s="229" t="s">
        <v>2332</v>
      </c>
      <c r="G176" s="230" t="s">
        <v>252</v>
      </c>
      <c r="H176" s="231">
        <v>30</v>
      </c>
      <c r="I176" s="232"/>
      <c r="J176" s="233">
        <f>ROUND(I176*H176,2)</f>
        <v>0</v>
      </c>
      <c r="K176" s="229" t="s">
        <v>19</v>
      </c>
      <c r="L176" s="45"/>
      <c r="M176" s="234" t="s">
        <v>19</v>
      </c>
      <c r="N176" s="235" t="s">
        <v>46</v>
      </c>
      <c r="O176" s="85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172</v>
      </c>
      <c r="AT176" s="238" t="s">
        <v>167</v>
      </c>
      <c r="AU176" s="238" t="s">
        <v>82</v>
      </c>
      <c r="AY176" s="18" t="s">
        <v>165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82</v>
      </c>
      <c r="BK176" s="239">
        <f>ROUND(I176*H176,2)</f>
        <v>0</v>
      </c>
      <c r="BL176" s="18" t="s">
        <v>172</v>
      </c>
      <c r="BM176" s="238" t="s">
        <v>2333</v>
      </c>
    </row>
    <row r="177" spans="1:65" s="2" customFormat="1" ht="16.5" customHeight="1">
      <c r="A177" s="39"/>
      <c r="B177" s="40"/>
      <c r="C177" s="227" t="s">
        <v>1876</v>
      </c>
      <c r="D177" s="227" t="s">
        <v>167</v>
      </c>
      <c r="E177" s="228" t="s">
        <v>2334</v>
      </c>
      <c r="F177" s="229" t="s">
        <v>2335</v>
      </c>
      <c r="G177" s="230" t="s">
        <v>929</v>
      </c>
      <c r="H177" s="231">
        <v>1</v>
      </c>
      <c r="I177" s="232"/>
      <c r="J177" s="233">
        <f>ROUND(I177*H177,2)</f>
        <v>0</v>
      </c>
      <c r="K177" s="229" t="s">
        <v>19</v>
      </c>
      <c r="L177" s="45"/>
      <c r="M177" s="234" t="s">
        <v>19</v>
      </c>
      <c r="N177" s="235" t="s">
        <v>46</v>
      </c>
      <c r="O177" s="85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172</v>
      </c>
      <c r="AT177" s="238" t="s">
        <v>167</v>
      </c>
      <c r="AU177" s="238" t="s">
        <v>82</v>
      </c>
      <c r="AY177" s="18" t="s">
        <v>165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82</v>
      </c>
      <c r="BK177" s="239">
        <f>ROUND(I177*H177,2)</f>
        <v>0</v>
      </c>
      <c r="BL177" s="18" t="s">
        <v>172</v>
      </c>
      <c r="BM177" s="238" t="s">
        <v>2336</v>
      </c>
    </row>
    <row r="178" spans="1:65" s="2" customFormat="1" ht="16.5" customHeight="1">
      <c r="A178" s="39"/>
      <c r="B178" s="40"/>
      <c r="C178" s="227" t="s">
        <v>1880</v>
      </c>
      <c r="D178" s="227" t="s">
        <v>167</v>
      </c>
      <c r="E178" s="228" t="s">
        <v>2337</v>
      </c>
      <c r="F178" s="229" t="s">
        <v>2338</v>
      </c>
      <c r="G178" s="230" t="s">
        <v>929</v>
      </c>
      <c r="H178" s="231">
        <v>1</v>
      </c>
      <c r="I178" s="232"/>
      <c r="J178" s="233">
        <f>ROUND(I178*H178,2)</f>
        <v>0</v>
      </c>
      <c r="K178" s="229" t="s">
        <v>19</v>
      </c>
      <c r="L178" s="45"/>
      <c r="M178" s="234" t="s">
        <v>19</v>
      </c>
      <c r="N178" s="235" t="s">
        <v>46</v>
      </c>
      <c r="O178" s="85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172</v>
      </c>
      <c r="AT178" s="238" t="s">
        <v>167</v>
      </c>
      <c r="AU178" s="238" t="s">
        <v>82</v>
      </c>
      <c r="AY178" s="18" t="s">
        <v>165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82</v>
      </c>
      <c r="BK178" s="239">
        <f>ROUND(I178*H178,2)</f>
        <v>0</v>
      </c>
      <c r="BL178" s="18" t="s">
        <v>172</v>
      </c>
      <c r="BM178" s="238" t="s">
        <v>2339</v>
      </c>
    </row>
    <row r="179" spans="1:65" s="2" customFormat="1" ht="16.5" customHeight="1">
      <c r="A179" s="39"/>
      <c r="B179" s="40"/>
      <c r="C179" s="227" t="s">
        <v>1885</v>
      </c>
      <c r="D179" s="227" t="s">
        <v>167</v>
      </c>
      <c r="E179" s="228" t="s">
        <v>2340</v>
      </c>
      <c r="F179" s="229" t="s">
        <v>2341</v>
      </c>
      <c r="G179" s="230" t="s">
        <v>929</v>
      </c>
      <c r="H179" s="231">
        <v>1</v>
      </c>
      <c r="I179" s="232"/>
      <c r="J179" s="233">
        <f>ROUND(I179*H179,2)</f>
        <v>0</v>
      </c>
      <c r="K179" s="229" t="s">
        <v>19</v>
      </c>
      <c r="L179" s="45"/>
      <c r="M179" s="234" t="s">
        <v>19</v>
      </c>
      <c r="N179" s="235" t="s">
        <v>46</v>
      </c>
      <c r="O179" s="85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172</v>
      </c>
      <c r="AT179" s="238" t="s">
        <v>167</v>
      </c>
      <c r="AU179" s="238" t="s">
        <v>82</v>
      </c>
      <c r="AY179" s="18" t="s">
        <v>165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82</v>
      </c>
      <c r="BK179" s="239">
        <f>ROUND(I179*H179,2)</f>
        <v>0</v>
      </c>
      <c r="BL179" s="18" t="s">
        <v>172</v>
      </c>
      <c r="BM179" s="238" t="s">
        <v>2342</v>
      </c>
    </row>
    <row r="180" spans="1:65" s="2" customFormat="1" ht="16.5" customHeight="1">
      <c r="A180" s="39"/>
      <c r="B180" s="40"/>
      <c r="C180" s="227" t="s">
        <v>1889</v>
      </c>
      <c r="D180" s="227" t="s">
        <v>167</v>
      </c>
      <c r="E180" s="228" t="s">
        <v>2343</v>
      </c>
      <c r="F180" s="229" t="s">
        <v>2344</v>
      </c>
      <c r="G180" s="230" t="s">
        <v>929</v>
      </c>
      <c r="H180" s="231">
        <v>1</v>
      </c>
      <c r="I180" s="232"/>
      <c r="J180" s="233">
        <f>ROUND(I180*H180,2)</f>
        <v>0</v>
      </c>
      <c r="K180" s="229" t="s">
        <v>19</v>
      </c>
      <c r="L180" s="45"/>
      <c r="M180" s="234" t="s">
        <v>19</v>
      </c>
      <c r="N180" s="235" t="s">
        <v>46</v>
      </c>
      <c r="O180" s="85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172</v>
      </c>
      <c r="AT180" s="238" t="s">
        <v>167</v>
      </c>
      <c r="AU180" s="238" t="s">
        <v>82</v>
      </c>
      <c r="AY180" s="18" t="s">
        <v>165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82</v>
      </c>
      <c r="BK180" s="239">
        <f>ROUND(I180*H180,2)</f>
        <v>0</v>
      </c>
      <c r="BL180" s="18" t="s">
        <v>172</v>
      </c>
      <c r="BM180" s="238" t="s">
        <v>2345</v>
      </c>
    </row>
    <row r="181" spans="1:65" s="2" customFormat="1" ht="16.5" customHeight="1">
      <c r="A181" s="39"/>
      <c r="B181" s="40"/>
      <c r="C181" s="227" t="s">
        <v>1895</v>
      </c>
      <c r="D181" s="227" t="s">
        <v>167</v>
      </c>
      <c r="E181" s="228" t="s">
        <v>2346</v>
      </c>
      <c r="F181" s="229" t="s">
        <v>2347</v>
      </c>
      <c r="G181" s="230" t="s">
        <v>907</v>
      </c>
      <c r="H181" s="231">
        <v>4</v>
      </c>
      <c r="I181" s="232"/>
      <c r="J181" s="233">
        <f>ROUND(I181*H181,2)</f>
        <v>0</v>
      </c>
      <c r="K181" s="229" t="s">
        <v>19</v>
      </c>
      <c r="L181" s="45"/>
      <c r="M181" s="234" t="s">
        <v>19</v>
      </c>
      <c r="N181" s="235" t="s">
        <v>46</v>
      </c>
      <c r="O181" s="85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172</v>
      </c>
      <c r="AT181" s="238" t="s">
        <v>167</v>
      </c>
      <c r="AU181" s="238" t="s">
        <v>82</v>
      </c>
      <c r="AY181" s="18" t="s">
        <v>165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82</v>
      </c>
      <c r="BK181" s="239">
        <f>ROUND(I181*H181,2)</f>
        <v>0</v>
      </c>
      <c r="BL181" s="18" t="s">
        <v>172</v>
      </c>
      <c r="BM181" s="238" t="s">
        <v>2348</v>
      </c>
    </row>
    <row r="182" spans="1:65" s="2" customFormat="1" ht="16.5" customHeight="1">
      <c r="A182" s="39"/>
      <c r="B182" s="40"/>
      <c r="C182" s="227" t="s">
        <v>1899</v>
      </c>
      <c r="D182" s="227" t="s">
        <v>167</v>
      </c>
      <c r="E182" s="228" t="s">
        <v>2349</v>
      </c>
      <c r="F182" s="229" t="s">
        <v>941</v>
      </c>
      <c r="G182" s="230" t="s">
        <v>929</v>
      </c>
      <c r="H182" s="231">
        <v>1</v>
      </c>
      <c r="I182" s="232"/>
      <c r="J182" s="233">
        <f>ROUND(I182*H182,2)</f>
        <v>0</v>
      </c>
      <c r="K182" s="229" t="s">
        <v>19</v>
      </c>
      <c r="L182" s="45"/>
      <c r="M182" s="234" t="s">
        <v>19</v>
      </c>
      <c r="N182" s="235" t="s">
        <v>46</v>
      </c>
      <c r="O182" s="85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172</v>
      </c>
      <c r="AT182" s="238" t="s">
        <v>167</v>
      </c>
      <c r="AU182" s="238" t="s">
        <v>82</v>
      </c>
      <c r="AY182" s="18" t="s">
        <v>165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82</v>
      </c>
      <c r="BK182" s="239">
        <f>ROUND(I182*H182,2)</f>
        <v>0</v>
      </c>
      <c r="BL182" s="18" t="s">
        <v>172</v>
      </c>
      <c r="BM182" s="238" t="s">
        <v>2350</v>
      </c>
    </row>
    <row r="183" spans="1:65" s="2" customFormat="1" ht="16.5" customHeight="1">
      <c r="A183" s="39"/>
      <c r="B183" s="40"/>
      <c r="C183" s="227" t="s">
        <v>1903</v>
      </c>
      <c r="D183" s="227" t="s">
        <v>167</v>
      </c>
      <c r="E183" s="228" t="s">
        <v>2351</v>
      </c>
      <c r="F183" s="229" t="s">
        <v>2352</v>
      </c>
      <c r="G183" s="230" t="s">
        <v>2117</v>
      </c>
      <c r="H183" s="231">
        <v>8</v>
      </c>
      <c r="I183" s="232"/>
      <c r="J183" s="233">
        <f>ROUND(I183*H183,2)</f>
        <v>0</v>
      </c>
      <c r="K183" s="229" t="s">
        <v>19</v>
      </c>
      <c r="L183" s="45"/>
      <c r="M183" s="234" t="s">
        <v>19</v>
      </c>
      <c r="N183" s="235" t="s">
        <v>46</v>
      </c>
      <c r="O183" s="85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172</v>
      </c>
      <c r="AT183" s="238" t="s">
        <v>167</v>
      </c>
      <c r="AU183" s="238" t="s">
        <v>82</v>
      </c>
      <c r="AY183" s="18" t="s">
        <v>165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82</v>
      </c>
      <c r="BK183" s="239">
        <f>ROUND(I183*H183,2)</f>
        <v>0</v>
      </c>
      <c r="BL183" s="18" t="s">
        <v>172</v>
      </c>
      <c r="BM183" s="238" t="s">
        <v>2353</v>
      </c>
    </row>
    <row r="184" spans="1:63" s="12" customFormat="1" ht="25.9" customHeight="1">
      <c r="A184" s="12"/>
      <c r="B184" s="211"/>
      <c r="C184" s="212"/>
      <c r="D184" s="213" t="s">
        <v>74</v>
      </c>
      <c r="E184" s="214" t="s">
        <v>2354</v>
      </c>
      <c r="F184" s="214" t="s">
        <v>2355</v>
      </c>
      <c r="G184" s="212"/>
      <c r="H184" s="212"/>
      <c r="I184" s="215"/>
      <c r="J184" s="216">
        <f>BK184</f>
        <v>0</v>
      </c>
      <c r="K184" s="212"/>
      <c r="L184" s="217"/>
      <c r="M184" s="218"/>
      <c r="N184" s="219"/>
      <c r="O184" s="219"/>
      <c r="P184" s="220">
        <f>SUM(P185:P199)</f>
        <v>0</v>
      </c>
      <c r="Q184" s="219"/>
      <c r="R184" s="220">
        <f>SUM(R185:R199)</f>
        <v>0</v>
      </c>
      <c r="S184" s="219"/>
      <c r="T184" s="221">
        <f>SUM(T185:T199)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82</v>
      </c>
      <c r="AT184" s="223" t="s">
        <v>74</v>
      </c>
      <c r="AU184" s="223" t="s">
        <v>75</v>
      </c>
      <c r="AY184" s="222" t="s">
        <v>165</v>
      </c>
      <c r="BK184" s="224">
        <f>SUM(BK185:BK199)</f>
        <v>0</v>
      </c>
    </row>
    <row r="185" spans="1:65" s="2" customFormat="1" ht="16.5" customHeight="1">
      <c r="A185" s="39"/>
      <c r="B185" s="40"/>
      <c r="C185" s="227" t="s">
        <v>1908</v>
      </c>
      <c r="D185" s="227" t="s">
        <v>167</v>
      </c>
      <c r="E185" s="228" t="s">
        <v>2319</v>
      </c>
      <c r="F185" s="229" t="s">
        <v>2320</v>
      </c>
      <c r="G185" s="230" t="s">
        <v>261</v>
      </c>
      <c r="H185" s="231">
        <v>2</v>
      </c>
      <c r="I185" s="232"/>
      <c r="J185" s="233">
        <f>ROUND(I185*H185,2)</f>
        <v>0</v>
      </c>
      <c r="K185" s="229" t="s">
        <v>19</v>
      </c>
      <c r="L185" s="45"/>
      <c r="M185" s="234" t="s">
        <v>19</v>
      </c>
      <c r="N185" s="235" t="s">
        <v>46</v>
      </c>
      <c r="O185" s="85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172</v>
      </c>
      <c r="AT185" s="238" t="s">
        <v>167</v>
      </c>
      <c r="AU185" s="238" t="s">
        <v>82</v>
      </c>
      <c r="AY185" s="18" t="s">
        <v>165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82</v>
      </c>
      <c r="BK185" s="239">
        <f>ROUND(I185*H185,2)</f>
        <v>0</v>
      </c>
      <c r="BL185" s="18" t="s">
        <v>172</v>
      </c>
      <c r="BM185" s="238" t="s">
        <v>2356</v>
      </c>
    </row>
    <row r="186" spans="1:65" s="2" customFormat="1" ht="16.5" customHeight="1">
      <c r="A186" s="39"/>
      <c r="B186" s="40"/>
      <c r="C186" s="227" t="s">
        <v>1912</v>
      </c>
      <c r="D186" s="227" t="s">
        <v>167</v>
      </c>
      <c r="E186" s="228" t="s">
        <v>2357</v>
      </c>
      <c r="F186" s="229" t="s">
        <v>2358</v>
      </c>
      <c r="G186" s="230" t="s">
        <v>261</v>
      </c>
      <c r="H186" s="231">
        <v>2</v>
      </c>
      <c r="I186" s="232"/>
      <c r="J186" s="233">
        <f>ROUND(I186*H186,2)</f>
        <v>0</v>
      </c>
      <c r="K186" s="229" t="s">
        <v>19</v>
      </c>
      <c r="L186" s="45"/>
      <c r="M186" s="234" t="s">
        <v>19</v>
      </c>
      <c r="N186" s="235" t="s">
        <v>46</v>
      </c>
      <c r="O186" s="85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172</v>
      </c>
      <c r="AT186" s="238" t="s">
        <v>167</v>
      </c>
      <c r="AU186" s="238" t="s">
        <v>82</v>
      </c>
      <c r="AY186" s="18" t="s">
        <v>165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82</v>
      </c>
      <c r="BK186" s="239">
        <f>ROUND(I186*H186,2)</f>
        <v>0</v>
      </c>
      <c r="BL186" s="18" t="s">
        <v>172</v>
      </c>
      <c r="BM186" s="238" t="s">
        <v>2359</v>
      </c>
    </row>
    <row r="187" spans="1:65" s="2" customFormat="1" ht="16.5" customHeight="1">
      <c r="A187" s="39"/>
      <c r="B187" s="40"/>
      <c r="C187" s="227" t="s">
        <v>1918</v>
      </c>
      <c r="D187" s="227" t="s">
        <v>167</v>
      </c>
      <c r="E187" s="228" t="s">
        <v>2360</v>
      </c>
      <c r="F187" s="229" t="s">
        <v>2361</v>
      </c>
      <c r="G187" s="230" t="s">
        <v>261</v>
      </c>
      <c r="H187" s="231">
        <v>2</v>
      </c>
      <c r="I187" s="232"/>
      <c r="J187" s="233">
        <f>ROUND(I187*H187,2)</f>
        <v>0</v>
      </c>
      <c r="K187" s="229" t="s">
        <v>19</v>
      </c>
      <c r="L187" s="45"/>
      <c r="M187" s="234" t="s">
        <v>19</v>
      </c>
      <c r="N187" s="235" t="s">
        <v>46</v>
      </c>
      <c r="O187" s="85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172</v>
      </c>
      <c r="AT187" s="238" t="s">
        <v>167</v>
      </c>
      <c r="AU187" s="238" t="s">
        <v>82</v>
      </c>
      <c r="AY187" s="18" t="s">
        <v>165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82</v>
      </c>
      <c r="BK187" s="239">
        <f>ROUND(I187*H187,2)</f>
        <v>0</v>
      </c>
      <c r="BL187" s="18" t="s">
        <v>172</v>
      </c>
      <c r="BM187" s="238" t="s">
        <v>2362</v>
      </c>
    </row>
    <row r="188" spans="1:65" s="2" customFormat="1" ht="16.5" customHeight="1">
      <c r="A188" s="39"/>
      <c r="B188" s="40"/>
      <c r="C188" s="227" t="s">
        <v>1922</v>
      </c>
      <c r="D188" s="227" t="s">
        <v>167</v>
      </c>
      <c r="E188" s="228" t="s">
        <v>2363</v>
      </c>
      <c r="F188" s="229" t="s">
        <v>2364</v>
      </c>
      <c r="G188" s="230" t="s">
        <v>261</v>
      </c>
      <c r="H188" s="231">
        <v>2</v>
      </c>
      <c r="I188" s="232"/>
      <c r="J188" s="233">
        <f>ROUND(I188*H188,2)</f>
        <v>0</v>
      </c>
      <c r="K188" s="229" t="s">
        <v>19</v>
      </c>
      <c r="L188" s="45"/>
      <c r="M188" s="234" t="s">
        <v>19</v>
      </c>
      <c r="N188" s="235" t="s">
        <v>46</v>
      </c>
      <c r="O188" s="85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172</v>
      </c>
      <c r="AT188" s="238" t="s">
        <v>167</v>
      </c>
      <c r="AU188" s="238" t="s">
        <v>82</v>
      </c>
      <c r="AY188" s="18" t="s">
        <v>165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82</v>
      </c>
      <c r="BK188" s="239">
        <f>ROUND(I188*H188,2)</f>
        <v>0</v>
      </c>
      <c r="BL188" s="18" t="s">
        <v>172</v>
      </c>
      <c r="BM188" s="238" t="s">
        <v>2365</v>
      </c>
    </row>
    <row r="189" spans="1:65" s="2" customFormat="1" ht="16.5" customHeight="1">
      <c r="A189" s="39"/>
      <c r="B189" s="40"/>
      <c r="C189" s="227" t="s">
        <v>1926</v>
      </c>
      <c r="D189" s="227" t="s">
        <v>167</v>
      </c>
      <c r="E189" s="228" t="s">
        <v>2366</v>
      </c>
      <c r="F189" s="229" t="s">
        <v>2367</v>
      </c>
      <c r="G189" s="230" t="s">
        <v>261</v>
      </c>
      <c r="H189" s="231">
        <v>2</v>
      </c>
      <c r="I189" s="232"/>
      <c r="J189" s="233">
        <f>ROUND(I189*H189,2)</f>
        <v>0</v>
      </c>
      <c r="K189" s="229" t="s">
        <v>19</v>
      </c>
      <c r="L189" s="45"/>
      <c r="M189" s="234" t="s">
        <v>19</v>
      </c>
      <c r="N189" s="235" t="s">
        <v>46</v>
      </c>
      <c r="O189" s="85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172</v>
      </c>
      <c r="AT189" s="238" t="s">
        <v>167</v>
      </c>
      <c r="AU189" s="238" t="s">
        <v>82</v>
      </c>
      <c r="AY189" s="18" t="s">
        <v>165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82</v>
      </c>
      <c r="BK189" s="239">
        <f>ROUND(I189*H189,2)</f>
        <v>0</v>
      </c>
      <c r="BL189" s="18" t="s">
        <v>172</v>
      </c>
      <c r="BM189" s="238" t="s">
        <v>2368</v>
      </c>
    </row>
    <row r="190" spans="1:65" s="2" customFormat="1" ht="16.5" customHeight="1">
      <c r="A190" s="39"/>
      <c r="B190" s="40"/>
      <c r="C190" s="227" t="s">
        <v>1930</v>
      </c>
      <c r="D190" s="227" t="s">
        <v>167</v>
      </c>
      <c r="E190" s="228" t="s">
        <v>2325</v>
      </c>
      <c r="F190" s="229" t="s">
        <v>2326</v>
      </c>
      <c r="G190" s="230" t="s">
        <v>252</v>
      </c>
      <c r="H190" s="231">
        <v>48</v>
      </c>
      <c r="I190" s="232"/>
      <c r="J190" s="233">
        <f>ROUND(I190*H190,2)</f>
        <v>0</v>
      </c>
      <c r="K190" s="229" t="s">
        <v>19</v>
      </c>
      <c r="L190" s="45"/>
      <c r="M190" s="234" t="s">
        <v>19</v>
      </c>
      <c r="N190" s="235" t="s">
        <v>46</v>
      </c>
      <c r="O190" s="85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172</v>
      </c>
      <c r="AT190" s="238" t="s">
        <v>167</v>
      </c>
      <c r="AU190" s="238" t="s">
        <v>82</v>
      </c>
      <c r="AY190" s="18" t="s">
        <v>165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82</v>
      </c>
      <c r="BK190" s="239">
        <f>ROUND(I190*H190,2)</f>
        <v>0</v>
      </c>
      <c r="BL190" s="18" t="s">
        <v>172</v>
      </c>
      <c r="BM190" s="238" t="s">
        <v>2369</v>
      </c>
    </row>
    <row r="191" spans="1:65" s="2" customFormat="1" ht="16.5" customHeight="1">
      <c r="A191" s="39"/>
      <c r="B191" s="40"/>
      <c r="C191" s="227" t="s">
        <v>1935</v>
      </c>
      <c r="D191" s="227" t="s">
        <v>167</v>
      </c>
      <c r="E191" s="228" t="s">
        <v>2328</v>
      </c>
      <c r="F191" s="229" t="s">
        <v>2329</v>
      </c>
      <c r="G191" s="230" t="s">
        <v>252</v>
      </c>
      <c r="H191" s="231">
        <v>40</v>
      </c>
      <c r="I191" s="232"/>
      <c r="J191" s="233">
        <f>ROUND(I191*H191,2)</f>
        <v>0</v>
      </c>
      <c r="K191" s="229" t="s">
        <v>19</v>
      </c>
      <c r="L191" s="45"/>
      <c r="M191" s="234" t="s">
        <v>19</v>
      </c>
      <c r="N191" s="235" t="s">
        <v>46</v>
      </c>
      <c r="O191" s="85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172</v>
      </c>
      <c r="AT191" s="238" t="s">
        <v>167</v>
      </c>
      <c r="AU191" s="238" t="s">
        <v>82</v>
      </c>
      <c r="AY191" s="18" t="s">
        <v>165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82</v>
      </c>
      <c r="BK191" s="239">
        <f>ROUND(I191*H191,2)</f>
        <v>0</v>
      </c>
      <c r="BL191" s="18" t="s">
        <v>172</v>
      </c>
      <c r="BM191" s="238" t="s">
        <v>2370</v>
      </c>
    </row>
    <row r="192" spans="1:65" s="2" customFormat="1" ht="16.5" customHeight="1">
      <c r="A192" s="39"/>
      <c r="B192" s="40"/>
      <c r="C192" s="227" t="s">
        <v>1939</v>
      </c>
      <c r="D192" s="227" t="s">
        <v>167</v>
      </c>
      <c r="E192" s="228" t="s">
        <v>2331</v>
      </c>
      <c r="F192" s="229" t="s">
        <v>2332</v>
      </c>
      <c r="G192" s="230" t="s">
        <v>252</v>
      </c>
      <c r="H192" s="231">
        <v>30</v>
      </c>
      <c r="I192" s="232"/>
      <c r="J192" s="233">
        <f>ROUND(I192*H192,2)</f>
        <v>0</v>
      </c>
      <c r="K192" s="229" t="s">
        <v>19</v>
      </c>
      <c r="L192" s="45"/>
      <c r="M192" s="234" t="s">
        <v>19</v>
      </c>
      <c r="N192" s="235" t="s">
        <v>46</v>
      </c>
      <c r="O192" s="85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172</v>
      </c>
      <c r="AT192" s="238" t="s">
        <v>167</v>
      </c>
      <c r="AU192" s="238" t="s">
        <v>82</v>
      </c>
      <c r="AY192" s="18" t="s">
        <v>165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82</v>
      </c>
      <c r="BK192" s="239">
        <f>ROUND(I192*H192,2)</f>
        <v>0</v>
      </c>
      <c r="BL192" s="18" t="s">
        <v>172</v>
      </c>
      <c r="BM192" s="238" t="s">
        <v>2371</v>
      </c>
    </row>
    <row r="193" spans="1:65" s="2" customFormat="1" ht="16.5" customHeight="1">
      <c r="A193" s="39"/>
      <c r="B193" s="40"/>
      <c r="C193" s="227" t="s">
        <v>1944</v>
      </c>
      <c r="D193" s="227" t="s">
        <v>167</v>
      </c>
      <c r="E193" s="228" t="s">
        <v>2334</v>
      </c>
      <c r="F193" s="229" t="s">
        <v>2335</v>
      </c>
      <c r="G193" s="230" t="s">
        <v>929</v>
      </c>
      <c r="H193" s="231">
        <v>1</v>
      </c>
      <c r="I193" s="232"/>
      <c r="J193" s="233">
        <f>ROUND(I193*H193,2)</f>
        <v>0</v>
      </c>
      <c r="K193" s="229" t="s">
        <v>19</v>
      </c>
      <c r="L193" s="45"/>
      <c r="M193" s="234" t="s">
        <v>19</v>
      </c>
      <c r="N193" s="235" t="s">
        <v>46</v>
      </c>
      <c r="O193" s="85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172</v>
      </c>
      <c r="AT193" s="238" t="s">
        <v>167</v>
      </c>
      <c r="AU193" s="238" t="s">
        <v>82</v>
      </c>
      <c r="AY193" s="18" t="s">
        <v>165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82</v>
      </c>
      <c r="BK193" s="239">
        <f>ROUND(I193*H193,2)</f>
        <v>0</v>
      </c>
      <c r="BL193" s="18" t="s">
        <v>172</v>
      </c>
      <c r="BM193" s="238" t="s">
        <v>2372</v>
      </c>
    </row>
    <row r="194" spans="1:65" s="2" customFormat="1" ht="16.5" customHeight="1">
      <c r="A194" s="39"/>
      <c r="B194" s="40"/>
      <c r="C194" s="227" t="s">
        <v>1949</v>
      </c>
      <c r="D194" s="227" t="s">
        <v>167</v>
      </c>
      <c r="E194" s="228" t="s">
        <v>2373</v>
      </c>
      <c r="F194" s="229" t="s">
        <v>2338</v>
      </c>
      <c r="G194" s="230" t="s">
        <v>929</v>
      </c>
      <c r="H194" s="231">
        <v>1</v>
      </c>
      <c r="I194" s="232"/>
      <c r="J194" s="233">
        <f>ROUND(I194*H194,2)</f>
        <v>0</v>
      </c>
      <c r="K194" s="229" t="s">
        <v>19</v>
      </c>
      <c r="L194" s="45"/>
      <c r="M194" s="234" t="s">
        <v>19</v>
      </c>
      <c r="N194" s="235" t="s">
        <v>46</v>
      </c>
      <c r="O194" s="85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172</v>
      </c>
      <c r="AT194" s="238" t="s">
        <v>167</v>
      </c>
      <c r="AU194" s="238" t="s">
        <v>82</v>
      </c>
      <c r="AY194" s="18" t="s">
        <v>165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82</v>
      </c>
      <c r="BK194" s="239">
        <f>ROUND(I194*H194,2)</f>
        <v>0</v>
      </c>
      <c r="BL194" s="18" t="s">
        <v>172</v>
      </c>
      <c r="BM194" s="238" t="s">
        <v>2374</v>
      </c>
    </row>
    <row r="195" spans="1:65" s="2" customFormat="1" ht="16.5" customHeight="1">
      <c r="A195" s="39"/>
      <c r="B195" s="40"/>
      <c r="C195" s="227" t="s">
        <v>1955</v>
      </c>
      <c r="D195" s="227" t="s">
        <v>167</v>
      </c>
      <c r="E195" s="228" t="s">
        <v>2375</v>
      </c>
      <c r="F195" s="229" t="s">
        <v>2341</v>
      </c>
      <c r="G195" s="230" t="s">
        <v>929</v>
      </c>
      <c r="H195" s="231">
        <v>1</v>
      </c>
      <c r="I195" s="232"/>
      <c r="J195" s="233">
        <f>ROUND(I195*H195,2)</f>
        <v>0</v>
      </c>
      <c r="K195" s="229" t="s">
        <v>19</v>
      </c>
      <c r="L195" s="45"/>
      <c r="M195" s="234" t="s">
        <v>19</v>
      </c>
      <c r="N195" s="235" t="s">
        <v>46</v>
      </c>
      <c r="O195" s="85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172</v>
      </c>
      <c r="AT195" s="238" t="s">
        <v>167</v>
      </c>
      <c r="AU195" s="238" t="s">
        <v>82</v>
      </c>
      <c r="AY195" s="18" t="s">
        <v>165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82</v>
      </c>
      <c r="BK195" s="239">
        <f>ROUND(I195*H195,2)</f>
        <v>0</v>
      </c>
      <c r="BL195" s="18" t="s">
        <v>172</v>
      </c>
      <c r="BM195" s="238" t="s">
        <v>2376</v>
      </c>
    </row>
    <row r="196" spans="1:65" s="2" customFormat="1" ht="16.5" customHeight="1">
      <c r="A196" s="39"/>
      <c r="B196" s="40"/>
      <c r="C196" s="227" t="s">
        <v>1959</v>
      </c>
      <c r="D196" s="227" t="s">
        <v>167</v>
      </c>
      <c r="E196" s="228" t="s">
        <v>2377</v>
      </c>
      <c r="F196" s="229" t="s">
        <v>2344</v>
      </c>
      <c r="G196" s="230" t="s">
        <v>929</v>
      </c>
      <c r="H196" s="231">
        <v>1</v>
      </c>
      <c r="I196" s="232"/>
      <c r="J196" s="233">
        <f>ROUND(I196*H196,2)</f>
        <v>0</v>
      </c>
      <c r="K196" s="229" t="s">
        <v>19</v>
      </c>
      <c r="L196" s="45"/>
      <c r="M196" s="234" t="s">
        <v>19</v>
      </c>
      <c r="N196" s="235" t="s">
        <v>46</v>
      </c>
      <c r="O196" s="85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172</v>
      </c>
      <c r="AT196" s="238" t="s">
        <v>167</v>
      </c>
      <c r="AU196" s="238" t="s">
        <v>82</v>
      </c>
      <c r="AY196" s="18" t="s">
        <v>165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82</v>
      </c>
      <c r="BK196" s="239">
        <f>ROUND(I196*H196,2)</f>
        <v>0</v>
      </c>
      <c r="BL196" s="18" t="s">
        <v>172</v>
      </c>
      <c r="BM196" s="238" t="s">
        <v>2378</v>
      </c>
    </row>
    <row r="197" spans="1:65" s="2" customFormat="1" ht="16.5" customHeight="1">
      <c r="A197" s="39"/>
      <c r="B197" s="40"/>
      <c r="C197" s="227" t="s">
        <v>1964</v>
      </c>
      <c r="D197" s="227" t="s">
        <v>167</v>
      </c>
      <c r="E197" s="228" t="s">
        <v>2346</v>
      </c>
      <c r="F197" s="229" t="s">
        <v>2347</v>
      </c>
      <c r="G197" s="230" t="s">
        <v>907</v>
      </c>
      <c r="H197" s="231">
        <v>8</v>
      </c>
      <c r="I197" s="232"/>
      <c r="J197" s="233">
        <f>ROUND(I197*H197,2)</f>
        <v>0</v>
      </c>
      <c r="K197" s="229" t="s">
        <v>19</v>
      </c>
      <c r="L197" s="45"/>
      <c r="M197" s="234" t="s">
        <v>19</v>
      </c>
      <c r="N197" s="235" t="s">
        <v>46</v>
      </c>
      <c r="O197" s="85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172</v>
      </c>
      <c r="AT197" s="238" t="s">
        <v>167</v>
      </c>
      <c r="AU197" s="238" t="s">
        <v>82</v>
      </c>
      <c r="AY197" s="18" t="s">
        <v>165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82</v>
      </c>
      <c r="BK197" s="239">
        <f>ROUND(I197*H197,2)</f>
        <v>0</v>
      </c>
      <c r="BL197" s="18" t="s">
        <v>172</v>
      </c>
      <c r="BM197" s="238" t="s">
        <v>2379</v>
      </c>
    </row>
    <row r="198" spans="1:65" s="2" customFormat="1" ht="16.5" customHeight="1">
      <c r="A198" s="39"/>
      <c r="B198" s="40"/>
      <c r="C198" s="227" t="s">
        <v>1968</v>
      </c>
      <c r="D198" s="227" t="s">
        <v>167</v>
      </c>
      <c r="E198" s="228" t="s">
        <v>2380</v>
      </c>
      <c r="F198" s="229" t="s">
        <v>941</v>
      </c>
      <c r="G198" s="230" t="s">
        <v>929</v>
      </c>
      <c r="H198" s="231">
        <v>1</v>
      </c>
      <c r="I198" s="232"/>
      <c r="J198" s="233">
        <f>ROUND(I198*H198,2)</f>
        <v>0</v>
      </c>
      <c r="K198" s="229" t="s">
        <v>19</v>
      </c>
      <c r="L198" s="45"/>
      <c r="M198" s="234" t="s">
        <v>19</v>
      </c>
      <c r="N198" s="235" t="s">
        <v>46</v>
      </c>
      <c r="O198" s="85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172</v>
      </c>
      <c r="AT198" s="238" t="s">
        <v>167</v>
      </c>
      <c r="AU198" s="238" t="s">
        <v>82</v>
      </c>
      <c r="AY198" s="18" t="s">
        <v>165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82</v>
      </c>
      <c r="BK198" s="239">
        <f>ROUND(I198*H198,2)</f>
        <v>0</v>
      </c>
      <c r="BL198" s="18" t="s">
        <v>172</v>
      </c>
      <c r="BM198" s="238" t="s">
        <v>2381</v>
      </c>
    </row>
    <row r="199" spans="1:65" s="2" customFormat="1" ht="16.5" customHeight="1">
      <c r="A199" s="39"/>
      <c r="B199" s="40"/>
      <c r="C199" s="227" t="s">
        <v>1972</v>
      </c>
      <c r="D199" s="227" t="s">
        <v>167</v>
      </c>
      <c r="E199" s="228" t="s">
        <v>2351</v>
      </c>
      <c r="F199" s="229" t="s">
        <v>2352</v>
      </c>
      <c r="G199" s="230" t="s">
        <v>2117</v>
      </c>
      <c r="H199" s="231">
        <v>4</v>
      </c>
      <c r="I199" s="232"/>
      <c r="J199" s="233">
        <f>ROUND(I199*H199,2)</f>
        <v>0</v>
      </c>
      <c r="K199" s="229" t="s">
        <v>19</v>
      </c>
      <c r="L199" s="45"/>
      <c r="M199" s="234" t="s">
        <v>19</v>
      </c>
      <c r="N199" s="235" t="s">
        <v>46</v>
      </c>
      <c r="O199" s="85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172</v>
      </c>
      <c r="AT199" s="238" t="s">
        <v>167</v>
      </c>
      <c r="AU199" s="238" t="s">
        <v>82</v>
      </c>
      <c r="AY199" s="18" t="s">
        <v>165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82</v>
      </c>
      <c r="BK199" s="239">
        <f>ROUND(I199*H199,2)</f>
        <v>0</v>
      </c>
      <c r="BL199" s="18" t="s">
        <v>172</v>
      </c>
      <c r="BM199" s="238" t="s">
        <v>2382</v>
      </c>
    </row>
    <row r="200" spans="1:63" s="12" customFormat="1" ht="25.9" customHeight="1">
      <c r="A200" s="12"/>
      <c r="B200" s="211"/>
      <c r="C200" s="212"/>
      <c r="D200" s="213" t="s">
        <v>74</v>
      </c>
      <c r="E200" s="214" t="s">
        <v>2383</v>
      </c>
      <c r="F200" s="214" t="s">
        <v>926</v>
      </c>
      <c r="G200" s="212"/>
      <c r="H200" s="212"/>
      <c r="I200" s="215"/>
      <c r="J200" s="216">
        <f>BK200</f>
        <v>0</v>
      </c>
      <c r="K200" s="212"/>
      <c r="L200" s="217"/>
      <c r="M200" s="218"/>
      <c r="N200" s="219"/>
      <c r="O200" s="219"/>
      <c r="P200" s="220">
        <f>SUM(P201:P228)</f>
        <v>0</v>
      </c>
      <c r="Q200" s="219"/>
      <c r="R200" s="220">
        <f>SUM(R201:R228)</f>
        <v>0</v>
      </c>
      <c r="S200" s="219"/>
      <c r="T200" s="221">
        <f>SUM(T201:T228)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82</v>
      </c>
      <c r="AT200" s="223" t="s">
        <v>74</v>
      </c>
      <c r="AU200" s="223" t="s">
        <v>75</v>
      </c>
      <c r="AY200" s="222" t="s">
        <v>165</v>
      </c>
      <c r="BK200" s="224">
        <f>SUM(BK201:BK228)</f>
        <v>0</v>
      </c>
    </row>
    <row r="201" spans="1:65" s="2" customFormat="1" ht="16.5" customHeight="1">
      <c r="A201" s="39"/>
      <c r="B201" s="40"/>
      <c r="C201" s="227" t="s">
        <v>1976</v>
      </c>
      <c r="D201" s="227" t="s">
        <v>167</v>
      </c>
      <c r="E201" s="228" t="s">
        <v>2384</v>
      </c>
      <c r="F201" s="229" t="s">
        <v>2385</v>
      </c>
      <c r="G201" s="230" t="s">
        <v>929</v>
      </c>
      <c r="H201" s="231">
        <v>1</v>
      </c>
      <c r="I201" s="232"/>
      <c r="J201" s="233">
        <f>ROUND(I201*H201,2)</f>
        <v>0</v>
      </c>
      <c r="K201" s="229" t="s">
        <v>19</v>
      </c>
      <c r="L201" s="45"/>
      <c r="M201" s="234" t="s">
        <v>19</v>
      </c>
      <c r="N201" s="235" t="s">
        <v>46</v>
      </c>
      <c r="O201" s="85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172</v>
      </c>
      <c r="AT201" s="238" t="s">
        <v>167</v>
      </c>
      <c r="AU201" s="238" t="s">
        <v>82</v>
      </c>
      <c r="AY201" s="18" t="s">
        <v>165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82</v>
      </c>
      <c r="BK201" s="239">
        <f>ROUND(I201*H201,2)</f>
        <v>0</v>
      </c>
      <c r="BL201" s="18" t="s">
        <v>172</v>
      </c>
      <c r="BM201" s="238" t="s">
        <v>2386</v>
      </c>
    </row>
    <row r="202" spans="1:65" s="2" customFormat="1" ht="16.5" customHeight="1">
      <c r="A202" s="39"/>
      <c r="B202" s="40"/>
      <c r="C202" s="227" t="s">
        <v>1981</v>
      </c>
      <c r="D202" s="227" t="s">
        <v>167</v>
      </c>
      <c r="E202" s="228" t="s">
        <v>2387</v>
      </c>
      <c r="F202" s="229" t="s">
        <v>2388</v>
      </c>
      <c r="G202" s="230" t="s">
        <v>929</v>
      </c>
      <c r="H202" s="231">
        <v>1</v>
      </c>
      <c r="I202" s="232"/>
      <c r="J202" s="233">
        <f>ROUND(I202*H202,2)</f>
        <v>0</v>
      </c>
      <c r="K202" s="229" t="s">
        <v>19</v>
      </c>
      <c r="L202" s="45"/>
      <c r="M202" s="234" t="s">
        <v>19</v>
      </c>
      <c r="N202" s="235" t="s">
        <v>46</v>
      </c>
      <c r="O202" s="85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172</v>
      </c>
      <c r="AT202" s="238" t="s">
        <v>167</v>
      </c>
      <c r="AU202" s="238" t="s">
        <v>82</v>
      </c>
      <c r="AY202" s="18" t="s">
        <v>165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82</v>
      </c>
      <c r="BK202" s="239">
        <f>ROUND(I202*H202,2)</f>
        <v>0</v>
      </c>
      <c r="BL202" s="18" t="s">
        <v>172</v>
      </c>
      <c r="BM202" s="238" t="s">
        <v>2389</v>
      </c>
    </row>
    <row r="203" spans="1:65" s="2" customFormat="1" ht="16.5" customHeight="1">
      <c r="A203" s="39"/>
      <c r="B203" s="40"/>
      <c r="C203" s="227" t="s">
        <v>1985</v>
      </c>
      <c r="D203" s="227" t="s">
        <v>167</v>
      </c>
      <c r="E203" s="228" t="s">
        <v>2390</v>
      </c>
      <c r="F203" s="229" t="s">
        <v>2391</v>
      </c>
      <c r="G203" s="230" t="s">
        <v>929</v>
      </c>
      <c r="H203" s="231">
        <v>1</v>
      </c>
      <c r="I203" s="232"/>
      <c r="J203" s="233">
        <f>ROUND(I203*H203,2)</f>
        <v>0</v>
      </c>
      <c r="K203" s="229" t="s">
        <v>19</v>
      </c>
      <c r="L203" s="45"/>
      <c r="M203" s="234" t="s">
        <v>19</v>
      </c>
      <c r="N203" s="235" t="s">
        <v>46</v>
      </c>
      <c r="O203" s="85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172</v>
      </c>
      <c r="AT203" s="238" t="s">
        <v>167</v>
      </c>
      <c r="AU203" s="238" t="s">
        <v>82</v>
      </c>
      <c r="AY203" s="18" t="s">
        <v>165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82</v>
      </c>
      <c r="BK203" s="239">
        <f>ROUND(I203*H203,2)</f>
        <v>0</v>
      </c>
      <c r="BL203" s="18" t="s">
        <v>172</v>
      </c>
      <c r="BM203" s="238" t="s">
        <v>2392</v>
      </c>
    </row>
    <row r="204" spans="1:65" s="2" customFormat="1" ht="16.5" customHeight="1">
      <c r="A204" s="39"/>
      <c r="B204" s="40"/>
      <c r="C204" s="227" t="s">
        <v>1991</v>
      </c>
      <c r="D204" s="227" t="s">
        <v>167</v>
      </c>
      <c r="E204" s="228" t="s">
        <v>2393</v>
      </c>
      <c r="F204" s="229" t="s">
        <v>2394</v>
      </c>
      <c r="G204" s="230" t="s">
        <v>929</v>
      </c>
      <c r="H204" s="231">
        <v>1</v>
      </c>
      <c r="I204" s="232"/>
      <c r="J204" s="233">
        <f>ROUND(I204*H204,2)</f>
        <v>0</v>
      </c>
      <c r="K204" s="229" t="s">
        <v>19</v>
      </c>
      <c r="L204" s="45"/>
      <c r="M204" s="234" t="s">
        <v>19</v>
      </c>
      <c r="N204" s="235" t="s">
        <v>46</v>
      </c>
      <c r="O204" s="85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172</v>
      </c>
      <c r="AT204" s="238" t="s">
        <v>167</v>
      </c>
      <c r="AU204" s="238" t="s">
        <v>82</v>
      </c>
      <c r="AY204" s="18" t="s">
        <v>165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82</v>
      </c>
      <c r="BK204" s="239">
        <f>ROUND(I204*H204,2)</f>
        <v>0</v>
      </c>
      <c r="BL204" s="18" t="s">
        <v>172</v>
      </c>
      <c r="BM204" s="238" t="s">
        <v>2395</v>
      </c>
    </row>
    <row r="205" spans="1:65" s="2" customFormat="1" ht="16.5" customHeight="1">
      <c r="A205" s="39"/>
      <c r="B205" s="40"/>
      <c r="C205" s="227" t="s">
        <v>1995</v>
      </c>
      <c r="D205" s="227" t="s">
        <v>167</v>
      </c>
      <c r="E205" s="228" t="s">
        <v>2396</v>
      </c>
      <c r="F205" s="229" t="s">
        <v>2397</v>
      </c>
      <c r="G205" s="230" t="s">
        <v>929</v>
      </c>
      <c r="H205" s="231">
        <v>1</v>
      </c>
      <c r="I205" s="232"/>
      <c r="J205" s="233">
        <f>ROUND(I205*H205,2)</f>
        <v>0</v>
      </c>
      <c r="K205" s="229" t="s">
        <v>19</v>
      </c>
      <c r="L205" s="45"/>
      <c r="M205" s="234" t="s">
        <v>19</v>
      </c>
      <c r="N205" s="235" t="s">
        <v>46</v>
      </c>
      <c r="O205" s="85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172</v>
      </c>
      <c r="AT205" s="238" t="s">
        <v>167</v>
      </c>
      <c r="AU205" s="238" t="s">
        <v>82</v>
      </c>
      <c r="AY205" s="18" t="s">
        <v>165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82</v>
      </c>
      <c r="BK205" s="239">
        <f>ROUND(I205*H205,2)</f>
        <v>0</v>
      </c>
      <c r="BL205" s="18" t="s">
        <v>172</v>
      </c>
      <c r="BM205" s="238" t="s">
        <v>2398</v>
      </c>
    </row>
    <row r="206" spans="1:65" s="2" customFormat="1" ht="16.5" customHeight="1">
      <c r="A206" s="39"/>
      <c r="B206" s="40"/>
      <c r="C206" s="227" t="s">
        <v>79</v>
      </c>
      <c r="D206" s="227" t="s">
        <v>167</v>
      </c>
      <c r="E206" s="228" t="s">
        <v>2399</v>
      </c>
      <c r="F206" s="229" t="s">
        <v>2400</v>
      </c>
      <c r="G206" s="230" t="s">
        <v>929</v>
      </c>
      <c r="H206" s="231">
        <v>1</v>
      </c>
      <c r="I206" s="232"/>
      <c r="J206" s="233">
        <f>ROUND(I206*H206,2)</f>
        <v>0</v>
      </c>
      <c r="K206" s="229" t="s">
        <v>19</v>
      </c>
      <c r="L206" s="45"/>
      <c r="M206" s="234" t="s">
        <v>19</v>
      </c>
      <c r="N206" s="235" t="s">
        <v>46</v>
      </c>
      <c r="O206" s="85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172</v>
      </c>
      <c r="AT206" s="238" t="s">
        <v>167</v>
      </c>
      <c r="AU206" s="238" t="s">
        <v>82</v>
      </c>
      <c r="AY206" s="18" t="s">
        <v>165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82</v>
      </c>
      <c r="BK206" s="239">
        <f>ROUND(I206*H206,2)</f>
        <v>0</v>
      </c>
      <c r="BL206" s="18" t="s">
        <v>172</v>
      </c>
      <c r="BM206" s="238" t="s">
        <v>2401</v>
      </c>
    </row>
    <row r="207" spans="1:65" s="2" customFormat="1" ht="16.5" customHeight="1">
      <c r="A207" s="39"/>
      <c r="B207" s="40"/>
      <c r="C207" s="227" t="s">
        <v>1383</v>
      </c>
      <c r="D207" s="227" t="s">
        <v>167</v>
      </c>
      <c r="E207" s="228" t="s">
        <v>2402</v>
      </c>
      <c r="F207" s="229" t="s">
        <v>2403</v>
      </c>
      <c r="G207" s="230" t="s">
        <v>929</v>
      </c>
      <c r="H207" s="231">
        <v>1</v>
      </c>
      <c r="I207" s="232"/>
      <c r="J207" s="233">
        <f>ROUND(I207*H207,2)</f>
        <v>0</v>
      </c>
      <c r="K207" s="229" t="s">
        <v>19</v>
      </c>
      <c r="L207" s="45"/>
      <c r="M207" s="234" t="s">
        <v>19</v>
      </c>
      <c r="N207" s="235" t="s">
        <v>46</v>
      </c>
      <c r="O207" s="85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172</v>
      </c>
      <c r="AT207" s="238" t="s">
        <v>167</v>
      </c>
      <c r="AU207" s="238" t="s">
        <v>82</v>
      </c>
      <c r="AY207" s="18" t="s">
        <v>165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82</v>
      </c>
      <c r="BK207" s="239">
        <f>ROUND(I207*H207,2)</f>
        <v>0</v>
      </c>
      <c r="BL207" s="18" t="s">
        <v>172</v>
      </c>
      <c r="BM207" s="238" t="s">
        <v>2404</v>
      </c>
    </row>
    <row r="208" spans="1:65" s="2" customFormat="1" ht="16.5" customHeight="1">
      <c r="A208" s="39"/>
      <c r="B208" s="40"/>
      <c r="C208" s="227" t="s">
        <v>2007</v>
      </c>
      <c r="D208" s="227" t="s">
        <v>167</v>
      </c>
      <c r="E208" s="228" t="s">
        <v>2405</v>
      </c>
      <c r="F208" s="229" t="s">
        <v>2406</v>
      </c>
      <c r="G208" s="230" t="s">
        <v>929</v>
      </c>
      <c r="H208" s="231">
        <v>1</v>
      </c>
      <c r="I208" s="232"/>
      <c r="J208" s="233">
        <f>ROUND(I208*H208,2)</f>
        <v>0</v>
      </c>
      <c r="K208" s="229" t="s">
        <v>19</v>
      </c>
      <c r="L208" s="45"/>
      <c r="M208" s="234" t="s">
        <v>19</v>
      </c>
      <c r="N208" s="235" t="s">
        <v>46</v>
      </c>
      <c r="O208" s="85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172</v>
      </c>
      <c r="AT208" s="238" t="s">
        <v>167</v>
      </c>
      <c r="AU208" s="238" t="s">
        <v>82</v>
      </c>
      <c r="AY208" s="18" t="s">
        <v>165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82</v>
      </c>
      <c r="BK208" s="239">
        <f>ROUND(I208*H208,2)</f>
        <v>0</v>
      </c>
      <c r="BL208" s="18" t="s">
        <v>172</v>
      </c>
      <c r="BM208" s="238" t="s">
        <v>2407</v>
      </c>
    </row>
    <row r="209" spans="1:65" s="2" customFormat="1" ht="16.5" customHeight="1">
      <c r="A209" s="39"/>
      <c r="B209" s="40"/>
      <c r="C209" s="227" t="s">
        <v>2011</v>
      </c>
      <c r="D209" s="227" t="s">
        <v>167</v>
      </c>
      <c r="E209" s="228" t="s">
        <v>2408</v>
      </c>
      <c r="F209" s="229" t="s">
        <v>2409</v>
      </c>
      <c r="G209" s="230" t="s">
        <v>929</v>
      </c>
      <c r="H209" s="231">
        <v>1</v>
      </c>
      <c r="I209" s="232"/>
      <c r="J209" s="233">
        <f>ROUND(I209*H209,2)</f>
        <v>0</v>
      </c>
      <c r="K209" s="229" t="s">
        <v>19</v>
      </c>
      <c r="L209" s="45"/>
      <c r="M209" s="234" t="s">
        <v>19</v>
      </c>
      <c r="N209" s="235" t="s">
        <v>46</v>
      </c>
      <c r="O209" s="85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172</v>
      </c>
      <c r="AT209" s="238" t="s">
        <v>167</v>
      </c>
      <c r="AU209" s="238" t="s">
        <v>82</v>
      </c>
      <c r="AY209" s="18" t="s">
        <v>165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82</v>
      </c>
      <c r="BK209" s="239">
        <f>ROUND(I209*H209,2)</f>
        <v>0</v>
      </c>
      <c r="BL209" s="18" t="s">
        <v>172</v>
      </c>
      <c r="BM209" s="238" t="s">
        <v>2410</v>
      </c>
    </row>
    <row r="210" spans="1:65" s="2" customFormat="1" ht="16.5" customHeight="1">
      <c r="A210" s="39"/>
      <c r="B210" s="40"/>
      <c r="C210" s="227" t="s">
        <v>2015</v>
      </c>
      <c r="D210" s="227" t="s">
        <v>167</v>
      </c>
      <c r="E210" s="228" t="s">
        <v>2411</v>
      </c>
      <c r="F210" s="229" t="s">
        <v>2412</v>
      </c>
      <c r="G210" s="230" t="s">
        <v>929</v>
      </c>
      <c r="H210" s="231">
        <v>1</v>
      </c>
      <c r="I210" s="232"/>
      <c r="J210" s="233">
        <f>ROUND(I210*H210,2)</f>
        <v>0</v>
      </c>
      <c r="K210" s="229" t="s">
        <v>19</v>
      </c>
      <c r="L210" s="45"/>
      <c r="M210" s="234" t="s">
        <v>19</v>
      </c>
      <c r="N210" s="235" t="s">
        <v>46</v>
      </c>
      <c r="O210" s="85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172</v>
      </c>
      <c r="AT210" s="238" t="s">
        <v>167</v>
      </c>
      <c r="AU210" s="238" t="s">
        <v>82</v>
      </c>
      <c r="AY210" s="18" t="s">
        <v>165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82</v>
      </c>
      <c r="BK210" s="239">
        <f>ROUND(I210*H210,2)</f>
        <v>0</v>
      </c>
      <c r="BL210" s="18" t="s">
        <v>172</v>
      </c>
      <c r="BM210" s="238" t="s">
        <v>2413</v>
      </c>
    </row>
    <row r="211" spans="1:65" s="2" customFormat="1" ht="16.5" customHeight="1">
      <c r="A211" s="39"/>
      <c r="B211" s="40"/>
      <c r="C211" s="227" t="s">
        <v>2020</v>
      </c>
      <c r="D211" s="227" t="s">
        <v>167</v>
      </c>
      <c r="E211" s="228" t="s">
        <v>2414</v>
      </c>
      <c r="F211" s="229" t="s">
        <v>2415</v>
      </c>
      <c r="G211" s="230" t="s">
        <v>929</v>
      </c>
      <c r="H211" s="231">
        <v>1</v>
      </c>
      <c r="I211" s="232"/>
      <c r="J211" s="233">
        <f>ROUND(I211*H211,2)</f>
        <v>0</v>
      </c>
      <c r="K211" s="229" t="s">
        <v>19</v>
      </c>
      <c r="L211" s="45"/>
      <c r="M211" s="234" t="s">
        <v>19</v>
      </c>
      <c r="N211" s="235" t="s">
        <v>46</v>
      </c>
      <c r="O211" s="85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172</v>
      </c>
      <c r="AT211" s="238" t="s">
        <v>167</v>
      </c>
      <c r="AU211" s="238" t="s">
        <v>82</v>
      </c>
      <c r="AY211" s="18" t="s">
        <v>165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82</v>
      </c>
      <c r="BK211" s="239">
        <f>ROUND(I211*H211,2)</f>
        <v>0</v>
      </c>
      <c r="BL211" s="18" t="s">
        <v>172</v>
      </c>
      <c r="BM211" s="238" t="s">
        <v>2416</v>
      </c>
    </row>
    <row r="212" spans="1:65" s="2" customFormat="1" ht="16.5" customHeight="1">
      <c r="A212" s="39"/>
      <c r="B212" s="40"/>
      <c r="C212" s="227" t="s">
        <v>2024</v>
      </c>
      <c r="D212" s="227" t="s">
        <v>167</v>
      </c>
      <c r="E212" s="228" t="s">
        <v>2417</v>
      </c>
      <c r="F212" s="229" t="s">
        <v>2418</v>
      </c>
      <c r="G212" s="230" t="s">
        <v>929</v>
      </c>
      <c r="H212" s="231">
        <v>1</v>
      </c>
      <c r="I212" s="232"/>
      <c r="J212" s="233">
        <f>ROUND(I212*H212,2)</f>
        <v>0</v>
      </c>
      <c r="K212" s="229" t="s">
        <v>19</v>
      </c>
      <c r="L212" s="45"/>
      <c r="M212" s="234" t="s">
        <v>19</v>
      </c>
      <c r="N212" s="235" t="s">
        <v>46</v>
      </c>
      <c r="O212" s="85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172</v>
      </c>
      <c r="AT212" s="238" t="s">
        <v>167</v>
      </c>
      <c r="AU212" s="238" t="s">
        <v>82</v>
      </c>
      <c r="AY212" s="18" t="s">
        <v>165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82</v>
      </c>
      <c r="BK212" s="239">
        <f>ROUND(I212*H212,2)</f>
        <v>0</v>
      </c>
      <c r="BL212" s="18" t="s">
        <v>172</v>
      </c>
      <c r="BM212" s="238" t="s">
        <v>2419</v>
      </c>
    </row>
    <row r="213" spans="1:65" s="2" customFormat="1" ht="16.5" customHeight="1">
      <c r="A213" s="39"/>
      <c r="B213" s="40"/>
      <c r="C213" s="227" t="s">
        <v>2029</v>
      </c>
      <c r="D213" s="227" t="s">
        <v>167</v>
      </c>
      <c r="E213" s="228" t="s">
        <v>2420</v>
      </c>
      <c r="F213" s="229" t="s">
        <v>2421</v>
      </c>
      <c r="G213" s="230" t="s">
        <v>929</v>
      </c>
      <c r="H213" s="231">
        <v>1</v>
      </c>
      <c r="I213" s="232"/>
      <c r="J213" s="233">
        <f>ROUND(I213*H213,2)</f>
        <v>0</v>
      </c>
      <c r="K213" s="229" t="s">
        <v>19</v>
      </c>
      <c r="L213" s="45"/>
      <c r="M213" s="234" t="s">
        <v>19</v>
      </c>
      <c r="N213" s="235" t="s">
        <v>46</v>
      </c>
      <c r="O213" s="85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172</v>
      </c>
      <c r="AT213" s="238" t="s">
        <v>167</v>
      </c>
      <c r="AU213" s="238" t="s">
        <v>82</v>
      </c>
      <c r="AY213" s="18" t="s">
        <v>165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82</v>
      </c>
      <c r="BK213" s="239">
        <f>ROUND(I213*H213,2)</f>
        <v>0</v>
      </c>
      <c r="BL213" s="18" t="s">
        <v>172</v>
      </c>
      <c r="BM213" s="238" t="s">
        <v>2422</v>
      </c>
    </row>
    <row r="214" spans="1:65" s="2" customFormat="1" ht="16.5" customHeight="1">
      <c r="A214" s="39"/>
      <c r="B214" s="40"/>
      <c r="C214" s="227" t="s">
        <v>2033</v>
      </c>
      <c r="D214" s="227" t="s">
        <v>167</v>
      </c>
      <c r="E214" s="228" t="s">
        <v>2423</v>
      </c>
      <c r="F214" s="229" t="s">
        <v>2424</v>
      </c>
      <c r="G214" s="230" t="s">
        <v>929</v>
      </c>
      <c r="H214" s="231">
        <v>1</v>
      </c>
      <c r="I214" s="232"/>
      <c r="J214" s="233">
        <f>ROUND(I214*H214,2)</f>
        <v>0</v>
      </c>
      <c r="K214" s="229" t="s">
        <v>19</v>
      </c>
      <c r="L214" s="45"/>
      <c r="M214" s="234" t="s">
        <v>19</v>
      </c>
      <c r="N214" s="235" t="s">
        <v>46</v>
      </c>
      <c r="O214" s="85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172</v>
      </c>
      <c r="AT214" s="238" t="s">
        <v>167</v>
      </c>
      <c r="AU214" s="238" t="s">
        <v>82</v>
      </c>
      <c r="AY214" s="18" t="s">
        <v>165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82</v>
      </c>
      <c r="BK214" s="239">
        <f>ROUND(I214*H214,2)</f>
        <v>0</v>
      </c>
      <c r="BL214" s="18" t="s">
        <v>172</v>
      </c>
      <c r="BM214" s="238" t="s">
        <v>2425</v>
      </c>
    </row>
    <row r="215" spans="1:65" s="2" customFormat="1" ht="16.5" customHeight="1">
      <c r="A215" s="39"/>
      <c r="B215" s="40"/>
      <c r="C215" s="227" t="s">
        <v>2038</v>
      </c>
      <c r="D215" s="227" t="s">
        <v>167</v>
      </c>
      <c r="E215" s="228" t="s">
        <v>2426</v>
      </c>
      <c r="F215" s="229" t="s">
        <v>928</v>
      </c>
      <c r="G215" s="230" t="s">
        <v>929</v>
      </c>
      <c r="H215" s="231">
        <v>1</v>
      </c>
      <c r="I215" s="232"/>
      <c r="J215" s="233">
        <f>ROUND(I215*H215,2)</f>
        <v>0</v>
      </c>
      <c r="K215" s="229" t="s">
        <v>19</v>
      </c>
      <c r="L215" s="45"/>
      <c r="M215" s="234" t="s">
        <v>19</v>
      </c>
      <c r="N215" s="235" t="s">
        <v>46</v>
      </c>
      <c r="O215" s="85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172</v>
      </c>
      <c r="AT215" s="238" t="s">
        <v>167</v>
      </c>
      <c r="AU215" s="238" t="s">
        <v>82</v>
      </c>
      <c r="AY215" s="18" t="s">
        <v>165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82</v>
      </c>
      <c r="BK215" s="239">
        <f>ROUND(I215*H215,2)</f>
        <v>0</v>
      </c>
      <c r="BL215" s="18" t="s">
        <v>172</v>
      </c>
      <c r="BM215" s="238" t="s">
        <v>2427</v>
      </c>
    </row>
    <row r="216" spans="1:65" s="2" customFormat="1" ht="16.5" customHeight="1">
      <c r="A216" s="39"/>
      <c r="B216" s="40"/>
      <c r="C216" s="227" t="s">
        <v>2045</v>
      </c>
      <c r="D216" s="227" t="s">
        <v>167</v>
      </c>
      <c r="E216" s="228" t="s">
        <v>2428</v>
      </c>
      <c r="F216" s="229" t="s">
        <v>2429</v>
      </c>
      <c r="G216" s="230" t="s">
        <v>929</v>
      </c>
      <c r="H216" s="231">
        <v>1</v>
      </c>
      <c r="I216" s="232"/>
      <c r="J216" s="233">
        <f>ROUND(I216*H216,2)</f>
        <v>0</v>
      </c>
      <c r="K216" s="229" t="s">
        <v>19</v>
      </c>
      <c r="L216" s="45"/>
      <c r="M216" s="234" t="s">
        <v>19</v>
      </c>
      <c r="N216" s="235" t="s">
        <v>46</v>
      </c>
      <c r="O216" s="85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172</v>
      </c>
      <c r="AT216" s="238" t="s">
        <v>167</v>
      </c>
      <c r="AU216" s="238" t="s">
        <v>82</v>
      </c>
      <c r="AY216" s="18" t="s">
        <v>165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82</v>
      </c>
      <c r="BK216" s="239">
        <f>ROUND(I216*H216,2)</f>
        <v>0</v>
      </c>
      <c r="BL216" s="18" t="s">
        <v>172</v>
      </c>
      <c r="BM216" s="238" t="s">
        <v>2430</v>
      </c>
    </row>
    <row r="217" spans="1:65" s="2" customFormat="1" ht="16.5" customHeight="1">
      <c r="A217" s="39"/>
      <c r="B217" s="40"/>
      <c r="C217" s="227" t="s">
        <v>2050</v>
      </c>
      <c r="D217" s="227" t="s">
        <v>167</v>
      </c>
      <c r="E217" s="228" t="s">
        <v>2431</v>
      </c>
      <c r="F217" s="229" t="s">
        <v>2432</v>
      </c>
      <c r="G217" s="230" t="s">
        <v>929</v>
      </c>
      <c r="H217" s="231">
        <v>1</v>
      </c>
      <c r="I217" s="232"/>
      <c r="J217" s="233">
        <f>ROUND(I217*H217,2)</f>
        <v>0</v>
      </c>
      <c r="K217" s="229" t="s">
        <v>19</v>
      </c>
      <c r="L217" s="45"/>
      <c r="M217" s="234" t="s">
        <v>19</v>
      </c>
      <c r="N217" s="235" t="s">
        <v>46</v>
      </c>
      <c r="O217" s="85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172</v>
      </c>
      <c r="AT217" s="238" t="s">
        <v>167</v>
      </c>
      <c r="AU217" s="238" t="s">
        <v>82</v>
      </c>
      <c r="AY217" s="18" t="s">
        <v>165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82</v>
      </c>
      <c r="BK217" s="239">
        <f>ROUND(I217*H217,2)</f>
        <v>0</v>
      </c>
      <c r="BL217" s="18" t="s">
        <v>172</v>
      </c>
      <c r="BM217" s="238" t="s">
        <v>2433</v>
      </c>
    </row>
    <row r="218" spans="1:65" s="2" customFormat="1" ht="16.5" customHeight="1">
      <c r="A218" s="39"/>
      <c r="B218" s="40"/>
      <c r="C218" s="227" t="s">
        <v>2055</v>
      </c>
      <c r="D218" s="227" t="s">
        <v>167</v>
      </c>
      <c r="E218" s="228" t="s">
        <v>2434</v>
      </c>
      <c r="F218" s="229" t="s">
        <v>2435</v>
      </c>
      <c r="G218" s="230" t="s">
        <v>929</v>
      </c>
      <c r="H218" s="231">
        <v>1</v>
      </c>
      <c r="I218" s="232"/>
      <c r="J218" s="233">
        <f>ROUND(I218*H218,2)</f>
        <v>0</v>
      </c>
      <c r="K218" s="229" t="s">
        <v>19</v>
      </c>
      <c r="L218" s="45"/>
      <c r="M218" s="234" t="s">
        <v>19</v>
      </c>
      <c r="N218" s="235" t="s">
        <v>46</v>
      </c>
      <c r="O218" s="85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172</v>
      </c>
      <c r="AT218" s="238" t="s">
        <v>167</v>
      </c>
      <c r="AU218" s="238" t="s">
        <v>82</v>
      </c>
      <c r="AY218" s="18" t="s">
        <v>165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82</v>
      </c>
      <c r="BK218" s="239">
        <f>ROUND(I218*H218,2)</f>
        <v>0</v>
      </c>
      <c r="BL218" s="18" t="s">
        <v>172</v>
      </c>
      <c r="BM218" s="238" t="s">
        <v>2436</v>
      </c>
    </row>
    <row r="219" spans="1:65" s="2" customFormat="1" ht="16.5" customHeight="1">
      <c r="A219" s="39"/>
      <c r="B219" s="40"/>
      <c r="C219" s="227" t="s">
        <v>2059</v>
      </c>
      <c r="D219" s="227" t="s">
        <v>167</v>
      </c>
      <c r="E219" s="228" t="s">
        <v>2437</v>
      </c>
      <c r="F219" s="229" t="s">
        <v>2438</v>
      </c>
      <c r="G219" s="230" t="s">
        <v>929</v>
      </c>
      <c r="H219" s="231">
        <v>1</v>
      </c>
      <c r="I219" s="232"/>
      <c r="J219" s="233">
        <f>ROUND(I219*H219,2)</f>
        <v>0</v>
      </c>
      <c r="K219" s="229" t="s">
        <v>19</v>
      </c>
      <c r="L219" s="45"/>
      <c r="M219" s="234" t="s">
        <v>19</v>
      </c>
      <c r="N219" s="235" t="s">
        <v>46</v>
      </c>
      <c r="O219" s="85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172</v>
      </c>
      <c r="AT219" s="238" t="s">
        <v>167</v>
      </c>
      <c r="AU219" s="238" t="s">
        <v>82</v>
      </c>
      <c r="AY219" s="18" t="s">
        <v>165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82</v>
      </c>
      <c r="BK219" s="239">
        <f>ROUND(I219*H219,2)</f>
        <v>0</v>
      </c>
      <c r="BL219" s="18" t="s">
        <v>172</v>
      </c>
      <c r="BM219" s="238" t="s">
        <v>2439</v>
      </c>
    </row>
    <row r="220" spans="1:65" s="2" customFormat="1" ht="16.5" customHeight="1">
      <c r="A220" s="39"/>
      <c r="B220" s="40"/>
      <c r="C220" s="227" t="s">
        <v>2064</v>
      </c>
      <c r="D220" s="227" t="s">
        <v>167</v>
      </c>
      <c r="E220" s="228" t="s">
        <v>2440</v>
      </c>
      <c r="F220" s="229" t="s">
        <v>2441</v>
      </c>
      <c r="G220" s="230" t="s">
        <v>929</v>
      </c>
      <c r="H220" s="231">
        <v>1</v>
      </c>
      <c r="I220" s="232"/>
      <c r="J220" s="233">
        <f>ROUND(I220*H220,2)</f>
        <v>0</v>
      </c>
      <c r="K220" s="229" t="s">
        <v>19</v>
      </c>
      <c r="L220" s="45"/>
      <c r="M220" s="234" t="s">
        <v>19</v>
      </c>
      <c r="N220" s="235" t="s">
        <v>46</v>
      </c>
      <c r="O220" s="85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172</v>
      </c>
      <c r="AT220" s="238" t="s">
        <v>167</v>
      </c>
      <c r="AU220" s="238" t="s">
        <v>82</v>
      </c>
      <c r="AY220" s="18" t="s">
        <v>165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82</v>
      </c>
      <c r="BK220" s="239">
        <f>ROUND(I220*H220,2)</f>
        <v>0</v>
      </c>
      <c r="BL220" s="18" t="s">
        <v>172</v>
      </c>
      <c r="BM220" s="238" t="s">
        <v>2442</v>
      </c>
    </row>
    <row r="221" spans="1:65" s="2" customFormat="1" ht="16.5" customHeight="1">
      <c r="A221" s="39"/>
      <c r="B221" s="40"/>
      <c r="C221" s="227" t="s">
        <v>2070</v>
      </c>
      <c r="D221" s="227" t="s">
        <v>167</v>
      </c>
      <c r="E221" s="228" t="s">
        <v>2443</v>
      </c>
      <c r="F221" s="229" t="s">
        <v>2444</v>
      </c>
      <c r="G221" s="230" t="s">
        <v>2445</v>
      </c>
      <c r="H221" s="231">
        <v>19</v>
      </c>
      <c r="I221" s="232"/>
      <c r="J221" s="233">
        <f>ROUND(I221*H221,2)</f>
        <v>0</v>
      </c>
      <c r="K221" s="229" t="s">
        <v>19</v>
      </c>
      <c r="L221" s="45"/>
      <c r="M221" s="234" t="s">
        <v>19</v>
      </c>
      <c r="N221" s="235" t="s">
        <v>46</v>
      </c>
      <c r="O221" s="85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172</v>
      </c>
      <c r="AT221" s="238" t="s">
        <v>167</v>
      </c>
      <c r="AU221" s="238" t="s">
        <v>82</v>
      </c>
      <c r="AY221" s="18" t="s">
        <v>165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82</v>
      </c>
      <c r="BK221" s="239">
        <f>ROUND(I221*H221,2)</f>
        <v>0</v>
      </c>
      <c r="BL221" s="18" t="s">
        <v>172</v>
      </c>
      <c r="BM221" s="238" t="s">
        <v>2446</v>
      </c>
    </row>
    <row r="222" spans="1:65" s="2" customFormat="1" ht="16.5" customHeight="1">
      <c r="A222" s="39"/>
      <c r="B222" s="40"/>
      <c r="C222" s="227" t="s">
        <v>2074</v>
      </c>
      <c r="D222" s="227" t="s">
        <v>167</v>
      </c>
      <c r="E222" s="228" t="s">
        <v>2447</v>
      </c>
      <c r="F222" s="229" t="s">
        <v>2448</v>
      </c>
      <c r="G222" s="230" t="s">
        <v>929</v>
      </c>
      <c r="H222" s="231">
        <v>1</v>
      </c>
      <c r="I222" s="232"/>
      <c r="J222" s="233">
        <f>ROUND(I222*H222,2)</f>
        <v>0</v>
      </c>
      <c r="K222" s="229" t="s">
        <v>19</v>
      </c>
      <c r="L222" s="45"/>
      <c r="M222" s="234" t="s">
        <v>19</v>
      </c>
      <c r="N222" s="235" t="s">
        <v>46</v>
      </c>
      <c r="O222" s="85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172</v>
      </c>
      <c r="AT222" s="238" t="s">
        <v>167</v>
      </c>
      <c r="AU222" s="238" t="s">
        <v>82</v>
      </c>
      <c r="AY222" s="18" t="s">
        <v>165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82</v>
      </c>
      <c r="BK222" s="239">
        <f>ROUND(I222*H222,2)</f>
        <v>0</v>
      </c>
      <c r="BL222" s="18" t="s">
        <v>172</v>
      </c>
      <c r="BM222" s="238" t="s">
        <v>2449</v>
      </c>
    </row>
    <row r="223" spans="1:65" s="2" customFormat="1" ht="16.5" customHeight="1">
      <c r="A223" s="39"/>
      <c r="B223" s="40"/>
      <c r="C223" s="227" t="s">
        <v>2079</v>
      </c>
      <c r="D223" s="227" t="s">
        <v>167</v>
      </c>
      <c r="E223" s="228" t="s">
        <v>2450</v>
      </c>
      <c r="F223" s="229" t="s">
        <v>932</v>
      </c>
      <c r="G223" s="230" t="s">
        <v>929</v>
      </c>
      <c r="H223" s="231">
        <v>1</v>
      </c>
      <c r="I223" s="232"/>
      <c r="J223" s="233">
        <f>ROUND(I223*H223,2)</f>
        <v>0</v>
      </c>
      <c r="K223" s="229" t="s">
        <v>19</v>
      </c>
      <c r="L223" s="45"/>
      <c r="M223" s="234" t="s">
        <v>19</v>
      </c>
      <c r="N223" s="235" t="s">
        <v>46</v>
      </c>
      <c r="O223" s="85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172</v>
      </c>
      <c r="AT223" s="238" t="s">
        <v>167</v>
      </c>
      <c r="AU223" s="238" t="s">
        <v>82</v>
      </c>
      <c r="AY223" s="18" t="s">
        <v>165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82</v>
      </c>
      <c r="BK223" s="239">
        <f>ROUND(I223*H223,2)</f>
        <v>0</v>
      </c>
      <c r="BL223" s="18" t="s">
        <v>172</v>
      </c>
      <c r="BM223" s="238" t="s">
        <v>2451</v>
      </c>
    </row>
    <row r="224" spans="1:65" s="2" customFormat="1" ht="16.5" customHeight="1">
      <c r="A224" s="39"/>
      <c r="B224" s="40"/>
      <c r="C224" s="227" t="s">
        <v>2084</v>
      </c>
      <c r="D224" s="227" t="s">
        <v>167</v>
      </c>
      <c r="E224" s="228" t="s">
        <v>2452</v>
      </c>
      <c r="F224" s="229" t="s">
        <v>935</v>
      </c>
      <c r="G224" s="230" t="s">
        <v>929</v>
      </c>
      <c r="H224" s="231">
        <v>1</v>
      </c>
      <c r="I224" s="232"/>
      <c r="J224" s="233">
        <f>ROUND(I224*H224,2)</f>
        <v>0</v>
      </c>
      <c r="K224" s="229" t="s">
        <v>19</v>
      </c>
      <c r="L224" s="45"/>
      <c r="M224" s="234" t="s">
        <v>19</v>
      </c>
      <c r="N224" s="235" t="s">
        <v>46</v>
      </c>
      <c r="O224" s="85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172</v>
      </c>
      <c r="AT224" s="238" t="s">
        <v>167</v>
      </c>
      <c r="AU224" s="238" t="s">
        <v>82</v>
      </c>
      <c r="AY224" s="18" t="s">
        <v>165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82</v>
      </c>
      <c r="BK224" s="239">
        <f>ROUND(I224*H224,2)</f>
        <v>0</v>
      </c>
      <c r="BL224" s="18" t="s">
        <v>172</v>
      </c>
      <c r="BM224" s="238" t="s">
        <v>2453</v>
      </c>
    </row>
    <row r="225" spans="1:65" s="2" customFormat="1" ht="16.5" customHeight="1">
      <c r="A225" s="39"/>
      <c r="B225" s="40"/>
      <c r="C225" s="227" t="s">
        <v>2088</v>
      </c>
      <c r="D225" s="227" t="s">
        <v>167</v>
      </c>
      <c r="E225" s="228" t="s">
        <v>2454</v>
      </c>
      <c r="F225" s="229" t="s">
        <v>2455</v>
      </c>
      <c r="G225" s="230" t="s">
        <v>2456</v>
      </c>
      <c r="H225" s="231">
        <v>19</v>
      </c>
      <c r="I225" s="232"/>
      <c r="J225" s="233">
        <f>ROUND(I225*H225,2)</f>
        <v>0</v>
      </c>
      <c r="K225" s="229" t="s">
        <v>19</v>
      </c>
      <c r="L225" s="45"/>
      <c r="M225" s="234" t="s">
        <v>19</v>
      </c>
      <c r="N225" s="235" t="s">
        <v>46</v>
      </c>
      <c r="O225" s="85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172</v>
      </c>
      <c r="AT225" s="238" t="s">
        <v>167</v>
      </c>
      <c r="AU225" s="238" t="s">
        <v>82</v>
      </c>
      <c r="AY225" s="18" t="s">
        <v>165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82</v>
      </c>
      <c r="BK225" s="239">
        <f>ROUND(I225*H225,2)</f>
        <v>0</v>
      </c>
      <c r="BL225" s="18" t="s">
        <v>172</v>
      </c>
      <c r="BM225" s="238" t="s">
        <v>2457</v>
      </c>
    </row>
    <row r="226" spans="1:65" s="2" customFormat="1" ht="16.5" customHeight="1">
      <c r="A226" s="39"/>
      <c r="B226" s="40"/>
      <c r="C226" s="227" t="s">
        <v>2092</v>
      </c>
      <c r="D226" s="227" t="s">
        <v>167</v>
      </c>
      <c r="E226" s="228" t="s">
        <v>2458</v>
      </c>
      <c r="F226" s="229" t="s">
        <v>2281</v>
      </c>
      <c r="G226" s="230" t="s">
        <v>2456</v>
      </c>
      <c r="H226" s="231">
        <v>11</v>
      </c>
      <c r="I226" s="232"/>
      <c r="J226" s="233">
        <f>ROUND(I226*H226,2)</f>
        <v>0</v>
      </c>
      <c r="K226" s="229" t="s">
        <v>19</v>
      </c>
      <c r="L226" s="45"/>
      <c r="M226" s="234" t="s">
        <v>19</v>
      </c>
      <c r="N226" s="235" t="s">
        <v>46</v>
      </c>
      <c r="O226" s="85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172</v>
      </c>
      <c r="AT226" s="238" t="s">
        <v>167</v>
      </c>
      <c r="AU226" s="238" t="s">
        <v>82</v>
      </c>
      <c r="AY226" s="18" t="s">
        <v>165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82</v>
      </c>
      <c r="BK226" s="239">
        <f>ROUND(I226*H226,2)</f>
        <v>0</v>
      </c>
      <c r="BL226" s="18" t="s">
        <v>172</v>
      </c>
      <c r="BM226" s="238" t="s">
        <v>2459</v>
      </c>
    </row>
    <row r="227" spans="1:65" s="2" customFormat="1" ht="16.5" customHeight="1">
      <c r="A227" s="39"/>
      <c r="B227" s="40"/>
      <c r="C227" s="227" t="s">
        <v>2460</v>
      </c>
      <c r="D227" s="227" t="s">
        <v>167</v>
      </c>
      <c r="E227" s="228" t="s">
        <v>2461</v>
      </c>
      <c r="F227" s="229" t="s">
        <v>2462</v>
      </c>
      <c r="G227" s="230" t="s">
        <v>929</v>
      </c>
      <c r="H227" s="231">
        <v>1</v>
      </c>
      <c r="I227" s="232"/>
      <c r="J227" s="233">
        <f>ROUND(I227*H227,2)</f>
        <v>0</v>
      </c>
      <c r="K227" s="229" t="s">
        <v>19</v>
      </c>
      <c r="L227" s="45"/>
      <c r="M227" s="234" t="s">
        <v>19</v>
      </c>
      <c r="N227" s="235" t="s">
        <v>46</v>
      </c>
      <c r="O227" s="85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172</v>
      </c>
      <c r="AT227" s="238" t="s">
        <v>167</v>
      </c>
      <c r="AU227" s="238" t="s">
        <v>82</v>
      </c>
      <c r="AY227" s="18" t="s">
        <v>165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82</v>
      </c>
      <c r="BK227" s="239">
        <f>ROUND(I227*H227,2)</f>
        <v>0</v>
      </c>
      <c r="BL227" s="18" t="s">
        <v>172</v>
      </c>
      <c r="BM227" s="238" t="s">
        <v>2463</v>
      </c>
    </row>
    <row r="228" spans="1:65" s="2" customFormat="1" ht="16.5" customHeight="1">
      <c r="A228" s="39"/>
      <c r="B228" s="40"/>
      <c r="C228" s="227" t="s">
        <v>2464</v>
      </c>
      <c r="D228" s="227" t="s">
        <v>167</v>
      </c>
      <c r="E228" s="228" t="s">
        <v>2465</v>
      </c>
      <c r="F228" s="229" t="s">
        <v>2466</v>
      </c>
      <c r="G228" s="230" t="s">
        <v>929</v>
      </c>
      <c r="H228" s="231">
        <v>1</v>
      </c>
      <c r="I228" s="232"/>
      <c r="J228" s="233">
        <f>ROUND(I228*H228,2)</f>
        <v>0</v>
      </c>
      <c r="K228" s="229" t="s">
        <v>19</v>
      </c>
      <c r="L228" s="45"/>
      <c r="M228" s="279" t="s">
        <v>19</v>
      </c>
      <c r="N228" s="280" t="s">
        <v>46</v>
      </c>
      <c r="O228" s="281"/>
      <c r="P228" s="282">
        <f>O228*H228</f>
        <v>0</v>
      </c>
      <c r="Q228" s="282">
        <v>0</v>
      </c>
      <c r="R228" s="282">
        <f>Q228*H228</f>
        <v>0</v>
      </c>
      <c r="S228" s="282">
        <v>0</v>
      </c>
      <c r="T228" s="28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172</v>
      </c>
      <c r="AT228" s="238" t="s">
        <v>167</v>
      </c>
      <c r="AU228" s="238" t="s">
        <v>82</v>
      </c>
      <c r="AY228" s="18" t="s">
        <v>165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82</v>
      </c>
      <c r="BK228" s="239">
        <f>ROUND(I228*H228,2)</f>
        <v>0</v>
      </c>
      <c r="BL228" s="18" t="s">
        <v>172</v>
      </c>
      <c r="BM228" s="238" t="s">
        <v>2467</v>
      </c>
    </row>
    <row r="229" spans="1:31" s="2" customFormat="1" ht="6.95" customHeight="1">
      <c r="A229" s="39"/>
      <c r="B229" s="60"/>
      <c r="C229" s="61"/>
      <c r="D229" s="61"/>
      <c r="E229" s="61"/>
      <c r="F229" s="61"/>
      <c r="G229" s="61"/>
      <c r="H229" s="61"/>
      <c r="I229" s="176"/>
      <c r="J229" s="61"/>
      <c r="K229" s="61"/>
      <c r="L229" s="45"/>
      <c r="M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</sheetData>
  <sheetProtection password="CC35" sheet="1" objects="1" scenarios="1" formatColumns="0" formatRows="0" autoFilter="0"/>
  <autoFilter ref="C94:K2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6" customFormat="1" ht="45" customHeight="1">
      <c r="B3" s="302"/>
      <c r="C3" s="303" t="s">
        <v>2468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2469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2470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2471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2472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2473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2474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2475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2476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2477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2478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81</v>
      </c>
      <c r="F18" s="309" t="s">
        <v>2479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111</v>
      </c>
      <c r="F19" s="309" t="s">
        <v>2480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2481</v>
      </c>
      <c r="F20" s="309" t="s">
        <v>2482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107</v>
      </c>
      <c r="F21" s="309" t="s">
        <v>106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2483</v>
      </c>
      <c r="F22" s="309" t="s">
        <v>2484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88</v>
      </c>
      <c r="F23" s="309" t="s">
        <v>2485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2486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2487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2488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2489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2490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2491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2492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2493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2494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151</v>
      </c>
      <c r="F36" s="309"/>
      <c r="G36" s="309" t="s">
        <v>2495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2496</v>
      </c>
      <c r="F37" s="309"/>
      <c r="G37" s="309" t="s">
        <v>2497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56</v>
      </c>
      <c r="F38" s="309"/>
      <c r="G38" s="309" t="s">
        <v>2498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57</v>
      </c>
      <c r="F39" s="309"/>
      <c r="G39" s="309" t="s">
        <v>2499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152</v>
      </c>
      <c r="F40" s="309"/>
      <c r="G40" s="309" t="s">
        <v>2500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153</v>
      </c>
      <c r="F41" s="309"/>
      <c r="G41" s="309" t="s">
        <v>2501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2502</v>
      </c>
      <c r="F42" s="309"/>
      <c r="G42" s="309" t="s">
        <v>2503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2504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2505</v>
      </c>
      <c r="F44" s="309"/>
      <c r="G44" s="309" t="s">
        <v>2506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155</v>
      </c>
      <c r="F45" s="309"/>
      <c r="G45" s="309" t="s">
        <v>2507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2508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2509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2510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2511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2512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2513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2514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2515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2516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2517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2518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2519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2520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2521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2522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2523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2524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2525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2526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2527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2528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2529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2530</v>
      </c>
      <c r="D76" s="327"/>
      <c r="E76" s="327"/>
      <c r="F76" s="327" t="s">
        <v>2531</v>
      </c>
      <c r="G76" s="328"/>
      <c r="H76" s="327" t="s">
        <v>57</v>
      </c>
      <c r="I76" s="327" t="s">
        <v>60</v>
      </c>
      <c r="J76" s="327" t="s">
        <v>2532</v>
      </c>
      <c r="K76" s="326"/>
    </row>
    <row r="77" spans="2:11" s="1" customFormat="1" ht="17.25" customHeight="1">
      <c r="B77" s="324"/>
      <c r="C77" s="329" t="s">
        <v>2533</v>
      </c>
      <c r="D77" s="329"/>
      <c r="E77" s="329"/>
      <c r="F77" s="330" t="s">
        <v>2534</v>
      </c>
      <c r="G77" s="331"/>
      <c r="H77" s="329"/>
      <c r="I77" s="329"/>
      <c r="J77" s="329" t="s">
        <v>2535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56</v>
      </c>
      <c r="D79" s="332"/>
      <c r="E79" s="332"/>
      <c r="F79" s="334" t="s">
        <v>2536</v>
      </c>
      <c r="G79" s="333"/>
      <c r="H79" s="312" t="s">
        <v>2537</v>
      </c>
      <c r="I79" s="312" t="s">
        <v>2538</v>
      </c>
      <c r="J79" s="312">
        <v>20</v>
      </c>
      <c r="K79" s="326"/>
    </row>
    <row r="80" spans="2:11" s="1" customFormat="1" ht="15" customHeight="1">
      <c r="B80" s="324"/>
      <c r="C80" s="312" t="s">
        <v>2539</v>
      </c>
      <c r="D80" s="312"/>
      <c r="E80" s="312"/>
      <c r="F80" s="334" t="s">
        <v>2536</v>
      </c>
      <c r="G80" s="333"/>
      <c r="H80" s="312" t="s">
        <v>2540</v>
      </c>
      <c r="I80" s="312" t="s">
        <v>2538</v>
      </c>
      <c r="J80" s="312">
        <v>120</v>
      </c>
      <c r="K80" s="326"/>
    </row>
    <row r="81" spans="2:11" s="1" customFormat="1" ht="15" customHeight="1">
      <c r="B81" s="335"/>
      <c r="C81" s="312" t="s">
        <v>2541</v>
      </c>
      <c r="D81" s="312"/>
      <c r="E81" s="312"/>
      <c r="F81" s="334" t="s">
        <v>2542</v>
      </c>
      <c r="G81" s="333"/>
      <c r="H81" s="312" t="s">
        <v>2543</v>
      </c>
      <c r="I81" s="312" t="s">
        <v>2538</v>
      </c>
      <c r="J81" s="312">
        <v>50</v>
      </c>
      <c r="K81" s="326"/>
    </row>
    <row r="82" spans="2:11" s="1" customFormat="1" ht="15" customHeight="1">
      <c r="B82" s="335"/>
      <c r="C82" s="312" t="s">
        <v>2544</v>
      </c>
      <c r="D82" s="312"/>
      <c r="E82" s="312"/>
      <c r="F82" s="334" t="s">
        <v>2536</v>
      </c>
      <c r="G82" s="333"/>
      <c r="H82" s="312" t="s">
        <v>2545</v>
      </c>
      <c r="I82" s="312" t="s">
        <v>2546</v>
      </c>
      <c r="J82" s="312"/>
      <c r="K82" s="326"/>
    </row>
    <row r="83" spans="2:11" s="1" customFormat="1" ht="15" customHeight="1">
      <c r="B83" s="335"/>
      <c r="C83" s="336" t="s">
        <v>2547</v>
      </c>
      <c r="D83" s="336"/>
      <c r="E83" s="336"/>
      <c r="F83" s="337" t="s">
        <v>2542</v>
      </c>
      <c r="G83" s="336"/>
      <c r="H83" s="336" t="s">
        <v>2548</v>
      </c>
      <c r="I83" s="336" t="s">
        <v>2538</v>
      </c>
      <c r="J83" s="336">
        <v>15</v>
      </c>
      <c r="K83" s="326"/>
    </row>
    <row r="84" spans="2:11" s="1" customFormat="1" ht="15" customHeight="1">
      <c r="B84" s="335"/>
      <c r="C84" s="336" t="s">
        <v>2549</v>
      </c>
      <c r="D84" s="336"/>
      <c r="E84" s="336"/>
      <c r="F84" s="337" t="s">
        <v>2542</v>
      </c>
      <c r="G84" s="336"/>
      <c r="H84" s="336" t="s">
        <v>2550</v>
      </c>
      <c r="I84" s="336" t="s">
        <v>2538</v>
      </c>
      <c r="J84" s="336">
        <v>15</v>
      </c>
      <c r="K84" s="326"/>
    </row>
    <row r="85" spans="2:11" s="1" customFormat="1" ht="15" customHeight="1">
      <c r="B85" s="335"/>
      <c r="C85" s="336" t="s">
        <v>2551</v>
      </c>
      <c r="D85" s="336"/>
      <c r="E85" s="336"/>
      <c r="F85" s="337" t="s">
        <v>2542</v>
      </c>
      <c r="G85" s="336"/>
      <c r="H85" s="336" t="s">
        <v>2552</v>
      </c>
      <c r="I85" s="336" t="s">
        <v>2538</v>
      </c>
      <c r="J85" s="336">
        <v>20</v>
      </c>
      <c r="K85" s="326"/>
    </row>
    <row r="86" spans="2:11" s="1" customFormat="1" ht="15" customHeight="1">
      <c r="B86" s="335"/>
      <c r="C86" s="336" t="s">
        <v>2553</v>
      </c>
      <c r="D86" s="336"/>
      <c r="E86" s="336"/>
      <c r="F86" s="337" t="s">
        <v>2542</v>
      </c>
      <c r="G86" s="336"/>
      <c r="H86" s="336" t="s">
        <v>2554</v>
      </c>
      <c r="I86" s="336" t="s">
        <v>2538</v>
      </c>
      <c r="J86" s="336">
        <v>20</v>
      </c>
      <c r="K86" s="326"/>
    </row>
    <row r="87" spans="2:11" s="1" customFormat="1" ht="15" customHeight="1">
      <c r="B87" s="335"/>
      <c r="C87" s="312" t="s">
        <v>2555</v>
      </c>
      <c r="D87" s="312"/>
      <c r="E87" s="312"/>
      <c r="F87" s="334" t="s">
        <v>2542</v>
      </c>
      <c r="G87" s="333"/>
      <c r="H87" s="312" t="s">
        <v>2556</v>
      </c>
      <c r="I87" s="312" t="s">
        <v>2538</v>
      </c>
      <c r="J87" s="312">
        <v>50</v>
      </c>
      <c r="K87" s="326"/>
    </row>
    <row r="88" spans="2:11" s="1" customFormat="1" ht="15" customHeight="1">
      <c r="B88" s="335"/>
      <c r="C88" s="312" t="s">
        <v>2557</v>
      </c>
      <c r="D88" s="312"/>
      <c r="E88" s="312"/>
      <c r="F88" s="334" t="s">
        <v>2542</v>
      </c>
      <c r="G88" s="333"/>
      <c r="H88" s="312" t="s">
        <v>2558</v>
      </c>
      <c r="I88" s="312" t="s">
        <v>2538</v>
      </c>
      <c r="J88" s="312">
        <v>20</v>
      </c>
      <c r="K88" s="326"/>
    </row>
    <row r="89" spans="2:11" s="1" customFormat="1" ht="15" customHeight="1">
      <c r="B89" s="335"/>
      <c r="C89" s="312" t="s">
        <v>2559</v>
      </c>
      <c r="D89" s="312"/>
      <c r="E89" s="312"/>
      <c r="F89" s="334" t="s">
        <v>2542</v>
      </c>
      <c r="G89" s="333"/>
      <c r="H89" s="312" t="s">
        <v>2560</v>
      </c>
      <c r="I89" s="312" t="s">
        <v>2538</v>
      </c>
      <c r="J89" s="312">
        <v>20</v>
      </c>
      <c r="K89" s="326"/>
    </row>
    <row r="90" spans="2:11" s="1" customFormat="1" ht="15" customHeight="1">
      <c r="B90" s="335"/>
      <c r="C90" s="312" t="s">
        <v>2561</v>
      </c>
      <c r="D90" s="312"/>
      <c r="E90" s="312"/>
      <c r="F90" s="334" t="s">
        <v>2542</v>
      </c>
      <c r="G90" s="333"/>
      <c r="H90" s="312" t="s">
        <v>2562</v>
      </c>
      <c r="I90" s="312" t="s">
        <v>2538</v>
      </c>
      <c r="J90" s="312">
        <v>50</v>
      </c>
      <c r="K90" s="326"/>
    </row>
    <row r="91" spans="2:11" s="1" customFormat="1" ht="15" customHeight="1">
      <c r="B91" s="335"/>
      <c r="C91" s="312" t="s">
        <v>2563</v>
      </c>
      <c r="D91" s="312"/>
      <c r="E91" s="312"/>
      <c r="F91" s="334" t="s">
        <v>2542</v>
      </c>
      <c r="G91" s="333"/>
      <c r="H91" s="312" t="s">
        <v>2563</v>
      </c>
      <c r="I91" s="312" t="s">
        <v>2538</v>
      </c>
      <c r="J91" s="312">
        <v>50</v>
      </c>
      <c r="K91" s="326"/>
    </row>
    <row r="92" spans="2:11" s="1" customFormat="1" ht="15" customHeight="1">
      <c r="B92" s="335"/>
      <c r="C92" s="312" t="s">
        <v>2564</v>
      </c>
      <c r="D92" s="312"/>
      <c r="E92" s="312"/>
      <c r="F92" s="334" t="s">
        <v>2542</v>
      </c>
      <c r="G92" s="333"/>
      <c r="H92" s="312" t="s">
        <v>2565</v>
      </c>
      <c r="I92" s="312" t="s">
        <v>2538</v>
      </c>
      <c r="J92" s="312">
        <v>255</v>
      </c>
      <c r="K92" s="326"/>
    </row>
    <row r="93" spans="2:11" s="1" customFormat="1" ht="15" customHeight="1">
      <c r="B93" s="335"/>
      <c r="C93" s="312" t="s">
        <v>2566</v>
      </c>
      <c r="D93" s="312"/>
      <c r="E93" s="312"/>
      <c r="F93" s="334" t="s">
        <v>2536</v>
      </c>
      <c r="G93" s="333"/>
      <c r="H93" s="312" t="s">
        <v>2567</v>
      </c>
      <c r="I93" s="312" t="s">
        <v>2568</v>
      </c>
      <c r="J93" s="312"/>
      <c r="K93" s="326"/>
    </row>
    <row r="94" spans="2:11" s="1" customFormat="1" ht="15" customHeight="1">
      <c r="B94" s="335"/>
      <c r="C94" s="312" t="s">
        <v>2569</v>
      </c>
      <c r="D94" s="312"/>
      <c r="E94" s="312"/>
      <c r="F94" s="334" t="s">
        <v>2536</v>
      </c>
      <c r="G94" s="333"/>
      <c r="H94" s="312" t="s">
        <v>2570</v>
      </c>
      <c r="I94" s="312" t="s">
        <v>2571</v>
      </c>
      <c r="J94" s="312"/>
      <c r="K94" s="326"/>
    </row>
    <row r="95" spans="2:11" s="1" customFormat="1" ht="15" customHeight="1">
      <c r="B95" s="335"/>
      <c r="C95" s="312" t="s">
        <v>2572</v>
      </c>
      <c r="D95" s="312"/>
      <c r="E95" s="312"/>
      <c r="F95" s="334" t="s">
        <v>2536</v>
      </c>
      <c r="G95" s="333"/>
      <c r="H95" s="312" t="s">
        <v>2572</v>
      </c>
      <c r="I95" s="312" t="s">
        <v>2571</v>
      </c>
      <c r="J95" s="312"/>
      <c r="K95" s="326"/>
    </row>
    <row r="96" spans="2:11" s="1" customFormat="1" ht="15" customHeight="1">
      <c r="B96" s="335"/>
      <c r="C96" s="312" t="s">
        <v>41</v>
      </c>
      <c r="D96" s="312"/>
      <c r="E96" s="312"/>
      <c r="F96" s="334" t="s">
        <v>2536</v>
      </c>
      <c r="G96" s="333"/>
      <c r="H96" s="312" t="s">
        <v>2573</v>
      </c>
      <c r="I96" s="312" t="s">
        <v>2571</v>
      </c>
      <c r="J96" s="312"/>
      <c r="K96" s="326"/>
    </row>
    <row r="97" spans="2:11" s="1" customFormat="1" ht="15" customHeight="1">
      <c r="B97" s="335"/>
      <c r="C97" s="312" t="s">
        <v>51</v>
      </c>
      <c r="D97" s="312"/>
      <c r="E97" s="312"/>
      <c r="F97" s="334" t="s">
        <v>2536</v>
      </c>
      <c r="G97" s="333"/>
      <c r="H97" s="312" t="s">
        <v>2574</v>
      </c>
      <c r="I97" s="312" t="s">
        <v>2571</v>
      </c>
      <c r="J97" s="312"/>
      <c r="K97" s="326"/>
    </row>
    <row r="98" spans="2:11" s="1" customFormat="1" ht="15" customHeight="1">
      <c r="B98" s="338"/>
      <c r="C98" s="339"/>
      <c r="D98" s="339"/>
      <c r="E98" s="339"/>
      <c r="F98" s="339"/>
      <c r="G98" s="339"/>
      <c r="H98" s="339"/>
      <c r="I98" s="339"/>
      <c r="J98" s="339"/>
      <c r="K98" s="340"/>
    </row>
    <row r="99" spans="2:11" s="1" customFormat="1" ht="18.75" customHeight="1">
      <c r="B99" s="341"/>
      <c r="C99" s="342"/>
      <c r="D99" s="342"/>
      <c r="E99" s="342"/>
      <c r="F99" s="342"/>
      <c r="G99" s="342"/>
      <c r="H99" s="342"/>
      <c r="I99" s="342"/>
      <c r="J99" s="342"/>
      <c r="K99" s="341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2575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2530</v>
      </c>
      <c r="D103" s="327"/>
      <c r="E103" s="327"/>
      <c r="F103" s="327" t="s">
        <v>2531</v>
      </c>
      <c r="G103" s="328"/>
      <c r="H103" s="327" t="s">
        <v>57</v>
      </c>
      <c r="I103" s="327" t="s">
        <v>60</v>
      </c>
      <c r="J103" s="327" t="s">
        <v>2532</v>
      </c>
      <c r="K103" s="326"/>
    </row>
    <row r="104" spans="2:11" s="1" customFormat="1" ht="17.25" customHeight="1">
      <c r="B104" s="324"/>
      <c r="C104" s="329" t="s">
        <v>2533</v>
      </c>
      <c r="D104" s="329"/>
      <c r="E104" s="329"/>
      <c r="F104" s="330" t="s">
        <v>2534</v>
      </c>
      <c r="G104" s="331"/>
      <c r="H104" s="329"/>
      <c r="I104" s="329"/>
      <c r="J104" s="329" t="s">
        <v>2535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3"/>
      <c r="H105" s="327"/>
      <c r="I105" s="327"/>
      <c r="J105" s="327"/>
      <c r="K105" s="326"/>
    </row>
    <row r="106" spans="2:11" s="1" customFormat="1" ht="15" customHeight="1">
      <c r="B106" s="324"/>
      <c r="C106" s="312" t="s">
        <v>56</v>
      </c>
      <c r="D106" s="332"/>
      <c r="E106" s="332"/>
      <c r="F106" s="334" t="s">
        <v>2536</v>
      </c>
      <c r="G106" s="343"/>
      <c r="H106" s="312" t="s">
        <v>2576</v>
      </c>
      <c r="I106" s="312" t="s">
        <v>2538</v>
      </c>
      <c r="J106" s="312">
        <v>20</v>
      </c>
      <c r="K106" s="326"/>
    </row>
    <row r="107" spans="2:11" s="1" customFormat="1" ht="15" customHeight="1">
      <c r="B107" s="324"/>
      <c r="C107" s="312" t="s">
        <v>2539</v>
      </c>
      <c r="D107" s="312"/>
      <c r="E107" s="312"/>
      <c r="F107" s="334" t="s">
        <v>2536</v>
      </c>
      <c r="G107" s="312"/>
      <c r="H107" s="312" t="s">
        <v>2576</v>
      </c>
      <c r="I107" s="312" t="s">
        <v>2538</v>
      </c>
      <c r="J107" s="312">
        <v>120</v>
      </c>
      <c r="K107" s="326"/>
    </row>
    <row r="108" spans="2:11" s="1" customFormat="1" ht="15" customHeight="1">
      <c r="B108" s="335"/>
      <c r="C108" s="312" t="s">
        <v>2541</v>
      </c>
      <c r="D108" s="312"/>
      <c r="E108" s="312"/>
      <c r="F108" s="334" t="s">
        <v>2542</v>
      </c>
      <c r="G108" s="312"/>
      <c r="H108" s="312" t="s">
        <v>2576</v>
      </c>
      <c r="I108" s="312" t="s">
        <v>2538</v>
      </c>
      <c r="J108" s="312">
        <v>50</v>
      </c>
      <c r="K108" s="326"/>
    </row>
    <row r="109" spans="2:11" s="1" customFormat="1" ht="15" customHeight="1">
      <c r="B109" s="335"/>
      <c r="C109" s="312" t="s">
        <v>2544</v>
      </c>
      <c r="D109" s="312"/>
      <c r="E109" s="312"/>
      <c r="F109" s="334" t="s">
        <v>2536</v>
      </c>
      <c r="G109" s="312"/>
      <c r="H109" s="312" t="s">
        <v>2576</v>
      </c>
      <c r="I109" s="312" t="s">
        <v>2546</v>
      </c>
      <c r="J109" s="312"/>
      <c r="K109" s="326"/>
    </row>
    <row r="110" spans="2:11" s="1" customFormat="1" ht="15" customHeight="1">
      <c r="B110" s="335"/>
      <c r="C110" s="312" t="s">
        <v>2555</v>
      </c>
      <c r="D110" s="312"/>
      <c r="E110" s="312"/>
      <c r="F110" s="334" t="s">
        <v>2542</v>
      </c>
      <c r="G110" s="312"/>
      <c r="H110" s="312" t="s">
        <v>2576</v>
      </c>
      <c r="I110" s="312" t="s">
        <v>2538</v>
      </c>
      <c r="J110" s="312">
        <v>50</v>
      </c>
      <c r="K110" s="326"/>
    </row>
    <row r="111" spans="2:11" s="1" customFormat="1" ht="15" customHeight="1">
      <c r="B111" s="335"/>
      <c r="C111" s="312" t="s">
        <v>2563</v>
      </c>
      <c r="D111" s="312"/>
      <c r="E111" s="312"/>
      <c r="F111" s="334" t="s">
        <v>2542</v>
      </c>
      <c r="G111" s="312"/>
      <c r="H111" s="312" t="s">
        <v>2576</v>
      </c>
      <c r="I111" s="312" t="s">
        <v>2538</v>
      </c>
      <c r="J111" s="312">
        <v>50</v>
      </c>
      <c r="K111" s="326"/>
    </row>
    <row r="112" spans="2:11" s="1" customFormat="1" ht="15" customHeight="1">
      <c r="B112" s="335"/>
      <c r="C112" s="312" t="s">
        <v>2561</v>
      </c>
      <c r="D112" s="312"/>
      <c r="E112" s="312"/>
      <c r="F112" s="334" t="s">
        <v>2542</v>
      </c>
      <c r="G112" s="312"/>
      <c r="H112" s="312" t="s">
        <v>2576</v>
      </c>
      <c r="I112" s="312" t="s">
        <v>2538</v>
      </c>
      <c r="J112" s="312">
        <v>50</v>
      </c>
      <c r="K112" s="326"/>
    </row>
    <row r="113" spans="2:11" s="1" customFormat="1" ht="15" customHeight="1">
      <c r="B113" s="335"/>
      <c r="C113" s="312" t="s">
        <v>56</v>
      </c>
      <c r="D113" s="312"/>
      <c r="E113" s="312"/>
      <c r="F113" s="334" t="s">
        <v>2536</v>
      </c>
      <c r="G113" s="312"/>
      <c r="H113" s="312" t="s">
        <v>2577</v>
      </c>
      <c r="I113" s="312" t="s">
        <v>2538</v>
      </c>
      <c r="J113" s="312">
        <v>20</v>
      </c>
      <c r="K113" s="326"/>
    </row>
    <row r="114" spans="2:11" s="1" customFormat="1" ht="15" customHeight="1">
      <c r="B114" s="335"/>
      <c r="C114" s="312" t="s">
        <v>2578</v>
      </c>
      <c r="D114" s="312"/>
      <c r="E114" s="312"/>
      <c r="F114" s="334" t="s">
        <v>2536</v>
      </c>
      <c r="G114" s="312"/>
      <c r="H114" s="312" t="s">
        <v>2579</v>
      </c>
      <c r="I114" s="312" t="s">
        <v>2538</v>
      </c>
      <c r="J114" s="312">
        <v>120</v>
      </c>
      <c r="K114" s="326"/>
    </row>
    <row r="115" spans="2:11" s="1" customFormat="1" ht="15" customHeight="1">
      <c r="B115" s="335"/>
      <c r="C115" s="312" t="s">
        <v>41</v>
      </c>
      <c r="D115" s="312"/>
      <c r="E115" s="312"/>
      <c r="F115" s="334" t="s">
        <v>2536</v>
      </c>
      <c r="G115" s="312"/>
      <c r="H115" s="312" t="s">
        <v>2580</v>
      </c>
      <c r="I115" s="312" t="s">
        <v>2571</v>
      </c>
      <c r="J115" s="312"/>
      <c r="K115" s="326"/>
    </row>
    <row r="116" spans="2:11" s="1" customFormat="1" ht="15" customHeight="1">
      <c r="B116" s="335"/>
      <c r="C116" s="312" t="s">
        <v>51</v>
      </c>
      <c r="D116" s="312"/>
      <c r="E116" s="312"/>
      <c r="F116" s="334" t="s">
        <v>2536</v>
      </c>
      <c r="G116" s="312"/>
      <c r="H116" s="312" t="s">
        <v>2581</v>
      </c>
      <c r="I116" s="312" t="s">
        <v>2571</v>
      </c>
      <c r="J116" s="312"/>
      <c r="K116" s="326"/>
    </row>
    <row r="117" spans="2:11" s="1" customFormat="1" ht="15" customHeight="1">
      <c r="B117" s="335"/>
      <c r="C117" s="312" t="s">
        <v>60</v>
      </c>
      <c r="D117" s="312"/>
      <c r="E117" s="312"/>
      <c r="F117" s="334" t="s">
        <v>2536</v>
      </c>
      <c r="G117" s="312"/>
      <c r="H117" s="312" t="s">
        <v>2582</v>
      </c>
      <c r="I117" s="312" t="s">
        <v>2583</v>
      </c>
      <c r="J117" s="312"/>
      <c r="K117" s="326"/>
    </row>
    <row r="118" spans="2:11" s="1" customFormat="1" ht="15" customHeight="1">
      <c r="B118" s="338"/>
      <c r="C118" s="344"/>
      <c r="D118" s="344"/>
      <c r="E118" s="344"/>
      <c r="F118" s="344"/>
      <c r="G118" s="344"/>
      <c r="H118" s="344"/>
      <c r="I118" s="344"/>
      <c r="J118" s="344"/>
      <c r="K118" s="340"/>
    </row>
    <row r="119" spans="2:11" s="1" customFormat="1" ht="18.75" customHeight="1">
      <c r="B119" s="345"/>
      <c r="C119" s="309"/>
      <c r="D119" s="309"/>
      <c r="E119" s="309"/>
      <c r="F119" s="346"/>
      <c r="G119" s="309"/>
      <c r="H119" s="309"/>
      <c r="I119" s="309"/>
      <c r="J119" s="309"/>
      <c r="K119" s="345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pans="2:11" s="1" customFormat="1" ht="45" customHeight="1">
      <c r="B122" s="350"/>
      <c r="C122" s="303" t="s">
        <v>2584</v>
      </c>
      <c r="D122" s="303"/>
      <c r="E122" s="303"/>
      <c r="F122" s="303"/>
      <c r="G122" s="303"/>
      <c r="H122" s="303"/>
      <c r="I122" s="303"/>
      <c r="J122" s="303"/>
      <c r="K122" s="351"/>
    </row>
    <row r="123" spans="2:11" s="1" customFormat="1" ht="17.25" customHeight="1">
      <c r="B123" s="352"/>
      <c r="C123" s="327" t="s">
        <v>2530</v>
      </c>
      <c r="D123" s="327"/>
      <c r="E123" s="327"/>
      <c r="F123" s="327" t="s">
        <v>2531</v>
      </c>
      <c r="G123" s="328"/>
      <c r="H123" s="327" t="s">
        <v>57</v>
      </c>
      <c r="I123" s="327" t="s">
        <v>60</v>
      </c>
      <c r="J123" s="327" t="s">
        <v>2532</v>
      </c>
      <c r="K123" s="353"/>
    </row>
    <row r="124" spans="2:11" s="1" customFormat="1" ht="17.25" customHeight="1">
      <c r="B124" s="352"/>
      <c r="C124" s="329" t="s">
        <v>2533</v>
      </c>
      <c r="D124" s="329"/>
      <c r="E124" s="329"/>
      <c r="F124" s="330" t="s">
        <v>2534</v>
      </c>
      <c r="G124" s="331"/>
      <c r="H124" s="329"/>
      <c r="I124" s="329"/>
      <c r="J124" s="329" t="s">
        <v>2535</v>
      </c>
      <c r="K124" s="353"/>
    </row>
    <row r="125" spans="2:11" s="1" customFormat="1" ht="5.25" customHeight="1">
      <c r="B125" s="354"/>
      <c r="C125" s="332"/>
      <c r="D125" s="332"/>
      <c r="E125" s="332"/>
      <c r="F125" s="332"/>
      <c r="G125" s="312"/>
      <c r="H125" s="332"/>
      <c r="I125" s="332"/>
      <c r="J125" s="332"/>
      <c r="K125" s="355"/>
    </row>
    <row r="126" spans="2:11" s="1" customFormat="1" ht="15" customHeight="1">
      <c r="B126" s="354"/>
      <c r="C126" s="312" t="s">
        <v>2539</v>
      </c>
      <c r="D126" s="332"/>
      <c r="E126" s="332"/>
      <c r="F126" s="334" t="s">
        <v>2536</v>
      </c>
      <c r="G126" s="312"/>
      <c r="H126" s="312" t="s">
        <v>2576</v>
      </c>
      <c r="I126" s="312" t="s">
        <v>2538</v>
      </c>
      <c r="J126" s="312">
        <v>120</v>
      </c>
      <c r="K126" s="356"/>
    </row>
    <row r="127" spans="2:11" s="1" customFormat="1" ht="15" customHeight="1">
      <c r="B127" s="354"/>
      <c r="C127" s="312" t="s">
        <v>2585</v>
      </c>
      <c r="D127" s="312"/>
      <c r="E127" s="312"/>
      <c r="F127" s="334" t="s">
        <v>2536</v>
      </c>
      <c r="G127" s="312"/>
      <c r="H127" s="312" t="s">
        <v>2586</v>
      </c>
      <c r="I127" s="312" t="s">
        <v>2538</v>
      </c>
      <c r="J127" s="312" t="s">
        <v>2587</v>
      </c>
      <c r="K127" s="356"/>
    </row>
    <row r="128" spans="2:11" s="1" customFormat="1" ht="15" customHeight="1">
      <c r="B128" s="354"/>
      <c r="C128" s="312" t="s">
        <v>88</v>
      </c>
      <c r="D128" s="312"/>
      <c r="E128" s="312"/>
      <c r="F128" s="334" t="s">
        <v>2536</v>
      </c>
      <c r="G128" s="312"/>
      <c r="H128" s="312" t="s">
        <v>2588</v>
      </c>
      <c r="I128" s="312" t="s">
        <v>2538</v>
      </c>
      <c r="J128" s="312" t="s">
        <v>2587</v>
      </c>
      <c r="K128" s="356"/>
    </row>
    <row r="129" spans="2:11" s="1" customFormat="1" ht="15" customHeight="1">
      <c r="B129" s="354"/>
      <c r="C129" s="312" t="s">
        <v>2547</v>
      </c>
      <c r="D129" s="312"/>
      <c r="E129" s="312"/>
      <c r="F129" s="334" t="s">
        <v>2542</v>
      </c>
      <c r="G129" s="312"/>
      <c r="H129" s="312" t="s">
        <v>2548</v>
      </c>
      <c r="I129" s="312" t="s">
        <v>2538</v>
      </c>
      <c r="J129" s="312">
        <v>15</v>
      </c>
      <c r="K129" s="356"/>
    </row>
    <row r="130" spans="2:11" s="1" customFormat="1" ht="15" customHeight="1">
      <c r="B130" s="354"/>
      <c r="C130" s="336" t="s">
        <v>2549</v>
      </c>
      <c r="D130" s="336"/>
      <c r="E130" s="336"/>
      <c r="F130" s="337" t="s">
        <v>2542</v>
      </c>
      <c r="G130" s="336"/>
      <c r="H130" s="336" t="s">
        <v>2550</v>
      </c>
      <c r="I130" s="336" t="s">
        <v>2538</v>
      </c>
      <c r="J130" s="336">
        <v>15</v>
      </c>
      <c r="K130" s="356"/>
    </row>
    <row r="131" spans="2:11" s="1" customFormat="1" ht="15" customHeight="1">
      <c r="B131" s="354"/>
      <c r="C131" s="336" t="s">
        <v>2551</v>
      </c>
      <c r="D131" s="336"/>
      <c r="E131" s="336"/>
      <c r="F131" s="337" t="s">
        <v>2542</v>
      </c>
      <c r="G131" s="336"/>
      <c r="H131" s="336" t="s">
        <v>2552</v>
      </c>
      <c r="I131" s="336" t="s">
        <v>2538</v>
      </c>
      <c r="J131" s="336">
        <v>20</v>
      </c>
      <c r="K131" s="356"/>
    </row>
    <row r="132" spans="2:11" s="1" customFormat="1" ht="15" customHeight="1">
      <c r="B132" s="354"/>
      <c r="C132" s="336" t="s">
        <v>2553</v>
      </c>
      <c r="D132" s="336"/>
      <c r="E132" s="336"/>
      <c r="F132" s="337" t="s">
        <v>2542</v>
      </c>
      <c r="G132" s="336"/>
      <c r="H132" s="336" t="s">
        <v>2554</v>
      </c>
      <c r="I132" s="336" t="s">
        <v>2538</v>
      </c>
      <c r="J132" s="336">
        <v>20</v>
      </c>
      <c r="K132" s="356"/>
    </row>
    <row r="133" spans="2:11" s="1" customFormat="1" ht="15" customHeight="1">
      <c r="B133" s="354"/>
      <c r="C133" s="312" t="s">
        <v>2541</v>
      </c>
      <c r="D133" s="312"/>
      <c r="E133" s="312"/>
      <c r="F133" s="334" t="s">
        <v>2542</v>
      </c>
      <c r="G133" s="312"/>
      <c r="H133" s="312" t="s">
        <v>2576</v>
      </c>
      <c r="I133" s="312" t="s">
        <v>2538</v>
      </c>
      <c r="J133" s="312">
        <v>50</v>
      </c>
      <c r="K133" s="356"/>
    </row>
    <row r="134" spans="2:11" s="1" customFormat="1" ht="15" customHeight="1">
      <c r="B134" s="354"/>
      <c r="C134" s="312" t="s">
        <v>2555</v>
      </c>
      <c r="D134" s="312"/>
      <c r="E134" s="312"/>
      <c r="F134" s="334" t="s">
        <v>2542</v>
      </c>
      <c r="G134" s="312"/>
      <c r="H134" s="312" t="s">
        <v>2576</v>
      </c>
      <c r="I134" s="312" t="s">
        <v>2538</v>
      </c>
      <c r="J134" s="312">
        <v>50</v>
      </c>
      <c r="K134" s="356"/>
    </row>
    <row r="135" spans="2:11" s="1" customFormat="1" ht="15" customHeight="1">
      <c r="B135" s="354"/>
      <c r="C135" s="312" t="s">
        <v>2561</v>
      </c>
      <c r="D135" s="312"/>
      <c r="E135" s="312"/>
      <c r="F135" s="334" t="s">
        <v>2542</v>
      </c>
      <c r="G135" s="312"/>
      <c r="H135" s="312" t="s">
        <v>2576</v>
      </c>
      <c r="I135" s="312" t="s">
        <v>2538</v>
      </c>
      <c r="J135" s="312">
        <v>50</v>
      </c>
      <c r="K135" s="356"/>
    </row>
    <row r="136" spans="2:11" s="1" customFormat="1" ht="15" customHeight="1">
      <c r="B136" s="354"/>
      <c r="C136" s="312" t="s">
        <v>2563</v>
      </c>
      <c r="D136" s="312"/>
      <c r="E136" s="312"/>
      <c r="F136" s="334" t="s">
        <v>2542</v>
      </c>
      <c r="G136" s="312"/>
      <c r="H136" s="312" t="s">
        <v>2576</v>
      </c>
      <c r="I136" s="312" t="s">
        <v>2538</v>
      </c>
      <c r="J136" s="312">
        <v>50</v>
      </c>
      <c r="K136" s="356"/>
    </row>
    <row r="137" spans="2:11" s="1" customFormat="1" ht="15" customHeight="1">
      <c r="B137" s="354"/>
      <c r="C137" s="312" t="s">
        <v>2564</v>
      </c>
      <c r="D137" s="312"/>
      <c r="E137" s="312"/>
      <c r="F137" s="334" t="s">
        <v>2542</v>
      </c>
      <c r="G137" s="312"/>
      <c r="H137" s="312" t="s">
        <v>2589</v>
      </c>
      <c r="I137" s="312" t="s">
        <v>2538</v>
      </c>
      <c r="J137" s="312">
        <v>255</v>
      </c>
      <c r="K137" s="356"/>
    </row>
    <row r="138" spans="2:11" s="1" customFormat="1" ht="15" customHeight="1">
      <c r="B138" s="354"/>
      <c r="C138" s="312" t="s">
        <v>2566</v>
      </c>
      <c r="D138" s="312"/>
      <c r="E138" s="312"/>
      <c r="F138" s="334" t="s">
        <v>2536</v>
      </c>
      <c r="G138" s="312"/>
      <c r="H138" s="312" t="s">
        <v>2590</v>
      </c>
      <c r="I138" s="312" t="s">
        <v>2568</v>
      </c>
      <c r="J138" s="312"/>
      <c r="K138" s="356"/>
    </row>
    <row r="139" spans="2:11" s="1" customFormat="1" ht="15" customHeight="1">
      <c r="B139" s="354"/>
      <c r="C139" s="312" t="s">
        <v>2569</v>
      </c>
      <c r="D139" s="312"/>
      <c r="E139" s="312"/>
      <c r="F139" s="334" t="s">
        <v>2536</v>
      </c>
      <c r="G139" s="312"/>
      <c r="H139" s="312" t="s">
        <v>2591</v>
      </c>
      <c r="I139" s="312" t="s">
        <v>2571</v>
      </c>
      <c r="J139" s="312"/>
      <c r="K139" s="356"/>
    </row>
    <row r="140" spans="2:11" s="1" customFormat="1" ht="15" customHeight="1">
      <c r="B140" s="354"/>
      <c r="C140" s="312" t="s">
        <v>2572</v>
      </c>
      <c r="D140" s="312"/>
      <c r="E140" s="312"/>
      <c r="F140" s="334" t="s">
        <v>2536</v>
      </c>
      <c r="G140" s="312"/>
      <c r="H140" s="312" t="s">
        <v>2572</v>
      </c>
      <c r="I140" s="312" t="s">
        <v>2571</v>
      </c>
      <c r="J140" s="312"/>
      <c r="K140" s="356"/>
    </row>
    <row r="141" spans="2:11" s="1" customFormat="1" ht="15" customHeight="1">
      <c r="B141" s="354"/>
      <c r="C141" s="312" t="s">
        <v>41</v>
      </c>
      <c r="D141" s="312"/>
      <c r="E141" s="312"/>
      <c r="F141" s="334" t="s">
        <v>2536</v>
      </c>
      <c r="G141" s="312"/>
      <c r="H141" s="312" t="s">
        <v>2592</v>
      </c>
      <c r="I141" s="312" t="s">
        <v>2571</v>
      </c>
      <c r="J141" s="312"/>
      <c r="K141" s="356"/>
    </row>
    <row r="142" spans="2:11" s="1" customFormat="1" ht="15" customHeight="1">
      <c r="B142" s="354"/>
      <c r="C142" s="312" t="s">
        <v>2593</v>
      </c>
      <c r="D142" s="312"/>
      <c r="E142" s="312"/>
      <c r="F142" s="334" t="s">
        <v>2536</v>
      </c>
      <c r="G142" s="312"/>
      <c r="H142" s="312" t="s">
        <v>2594</v>
      </c>
      <c r="I142" s="312" t="s">
        <v>2571</v>
      </c>
      <c r="J142" s="312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09"/>
      <c r="C144" s="309"/>
      <c r="D144" s="309"/>
      <c r="E144" s="309"/>
      <c r="F144" s="346"/>
      <c r="G144" s="309"/>
      <c r="H144" s="309"/>
      <c r="I144" s="309"/>
      <c r="J144" s="309"/>
      <c r="K144" s="309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2595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2530</v>
      </c>
      <c r="D148" s="327"/>
      <c r="E148" s="327"/>
      <c r="F148" s="327" t="s">
        <v>2531</v>
      </c>
      <c r="G148" s="328"/>
      <c r="H148" s="327" t="s">
        <v>57</v>
      </c>
      <c r="I148" s="327" t="s">
        <v>60</v>
      </c>
      <c r="J148" s="327" t="s">
        <v>2532</v>
      </c>
      <c r="K148" s="326"/>
    </row>
    <row r="149" spans="2:11" s="1" customFormat="1" ht="17.25" customHeight="1">
      <c r="B149" s="324"/>
      <c r="C149" s="329" t="s">
        <v>2533</v>
      </c>
      <c r="D149" s="329"/>
      <c r="E149" s="329"/>
      <c r="F149" s="330" t="s">
        <v>2534</v>
      </c>
      <c r="G149" s="331"/>
      <c r="H149" s="329"/>
      <c r="I149" s="329"/>
      <c r="J149" s="329" t="s">
        <v>2535</v>
      </c>
      <c r="K149" s="326"/>
    </row>
    <row r="150" spans="2:11" s="1" customFormat="1" ht="5.25" customHeight="1">
      <c r="B150" s="335"/>
      <c r="C150" s="332"/>
      <c r="D150" s="332"/>
      <c r="E150" s="332"/>
      <c r="F150" s="332"/>
      <c r="G150" s="333"/>
      <c r="H150" s="332"/>
      <c r="I150" s="332"/>
      <c r="J150" s="332"/>
      <c r="K150" s="356"/>
    </row>
    <row r="151" spans="2:11" s="1" customFormat="1" ht="15" customHeight="1">
      <c r="B151" s="335"/>
      <c r="C151" s="360" t="s">
        <v>2539</v>
      </c>
      <c r="D151" s="312"/>
      <c r="E151" s="312"/>
      <c r="F151" s="361" t="s">
        <v>2536</v>
      </c>
      <c r="G151" s="312"/>
      <c r="H151" s="360" t="s">
        <v>2576</v>
      </c>
      <c r="I151" s="360" t="s">
        <v>2538</v>
      </c>
      <c r="J151" s="360">
        <v>120</v>
      </c>
      <c r="K151" s="356"/>
    </row>
    <row r="152" spans="2:11" s="1" customFormat="1" ht="15" customHeight="1">
      <c r="B152" s="335"/>
      <c r="C152" s="360" t="s">
        <v>2585</v>
      </c>
      <c r="D152" s="312"/>
      <c r="E152" s="312"/>
      <c r="F152" s="361" t="s">
        <v>2536</v>
      </c>
      <c r="G152" s="312"/>
      <c r="H152" s="360" t="s">
        <v>2596</v>
      </c>
      <c r="I152" s="360" t="s">
        <v>2538</v>
      </c>
      <c r="J152" s="360" t="s">
        <v>2587</v>
      </c>
      <c r="K152" s="356"/>
    </row>
    <row r="153" spans="2:11" s="1" customFormat="1" ht="15" customHeight="1">
      <c r="B153" s="335"/>
      <c r="C153" s="360" t="s">
        <v>88</v>
      </c>
      <c r="D153" s="312"/>
      <c r="E153" s="312"/>
      <c r="F153" s="361" t="s">
        <v>2536</v>
      </c>
      <c r="G153" s="312"/>
      <c r="H153" s="360" t="s">
        <v>2597</v>
      </c>
      <c r="I153" s="360" t="s">
        <v>2538</v>
      </c>
      <c r="J153" s="360" t="s">
        <v>2587</v>
      </c>
      <c r="K153" s="356"/>
    </row>
    <row r="154" spans="2:11" s="1" customFormat="1" ht="15" customHeight="1">
      <c r="B154" s="335"/>
      <c r="C154" s="360" t="s">
        <v>2541</v>
      </c>
      <c r="D154" s="312"/>
      <c r="E154" s="312"/>
      <c r="F154" s="361" t="s">
        <v>2542</v>
      </c>
      <c r="G154" s="312"/>
      <c r="H154" s="360" t="s">
        <v>2576</v>
      </c>
      <c r="I154" s="360" t="s">
        <v>2538</v>
      </c>
      <c r="J154" s="360">
        <v>50</v>
      </c>
      <c r="K154" s="356"/>
    </row>
    <row r="155" spans="2:11" s="1" customFormat="1" ht="15" customHeight="1">
      <c r="B155" s="335"/>
      <c r="C155" s="360" t="s">
        <v>2544</v>
      </c>
      <c r="D155" s="312"/>
      <c r="E155" s="312"/>
      <c r="F155" s="361" t="s">
        <v>2536</v>
      </c>
      <c r="G155" s="312"/>
      <c r="H155" s="360" t="s">
        <v>2576</v>
      </c>
      <c r="I155" s="360" t="s">
        <v>2546</v>
      </c>
      <c r="J155" s="360"/>
      <c r="K155" s="356"/>
    </row>
    <row r="156" spans="2:11" s="1" customFormat="1" ht="15" customHeight="1">
      <c r="B156" s="335"/>
      <c r="C156" s="360" t="s">
        <v>2555</v>
      </c>
      <c r="D156" s="312"/>
      <c r="E156" s="312"/>
      <c r="F156" s="361" t="s">
        <v>2542</v>
      </c>
      <c r="G156" s="312"/>
      <c r="H156" s="360" t="s">
        <v>2576</v>
      </c>
      <c r="I156" s="360" t="s">
        <v>2538</v>
      </c>
      <c r="J156" s="360">
        <v>50</v>
      </c>
      <c r="K156" s="356"/>
    </row>
    <row r="157" spans="2:11" s="1" customFormat="1" ht="15" customHeight="1">
      <c r="B157" s="335"/>
      <c r="C157" s="360" t="s">
        <v>2563</v>
      </c>
      <c r="D157" s="312"/>
      <c r="E157" s="312"/>
      <c r="F157" s="361" t="s">
        <v>2542</v>
      </c>
      <c r="G157" s="312"/>
      <c r="H157" s="360" t="s">
        <v>2576</v>
      </c>
      <c r="I157" s="360" t="s">
        <v>2538</v>
      </c>
      <c r="J157" s="360">
        <v>50</v>
      </c>
      <c r="K157" s="356"/>
    </row>
    <row r="158" spans="2:11" s="1" customFormat="1" ht="15" customHeight="1">
      <c r="B158" s="335"/>
      <c r="C158" s="360" t="s">
        <v>2561</v>
      </c>
      <c r="D158" s="312"/>
      <c r="E158" s="312"/>
      <c r="F158" s="361" t="s">
        <v>2542</v>
      </c>
      <c r="G158" s="312"/>
      <c r="H158" s="360" t="s">
        <v>2576</v>
      </c>
      <c r="I158" s="360" t="s">
        <v>2538</v>
      </c>
      <c r="J158" s="360">
        <v>50</v>
      </c>
      <c r="K158" s="356"/>
    </row>
    <row r="159" spans="2:11" s="1" customFormat="1" ht="15" customHeight="1">
      <c r="B159" s="335"/>
      <c r="C159" s="360" t="s">
        <v>138</v>
      </c>
      <c r="D159" s="312"/>
      <c r="E159" s="312"/>
      <c r="F159" s="361" t="s">
        <v>2536</v>
      </c>
      <c r="G159" s="312"/>
      <c r="H159" s="360" t="s">
        <v>2598</v>
      </c>
      <c r="I159" s="360" t="s">
        <v>2538</v>
      </c>
      <c r="J159" s="360" t="s">
        <v>2599</v>
      </c>
      <c r="K159" s="356"/>
    </row>
    <row r="160" spans="2:11" s="1" customFormat="1" ht="15" customHeight="1">
      <c r="B160" s="335"/>
      <c r="C160" s="360" t="s">
        <v>2600</v>
      </c>
      <c r="D160" s="312"/>
      <c r="E160" s="312"/>
      <c r="F160" s="361" t="s">
        <v>2536</v>
      </c>
      <c r="G160" s="312"/>
      <c r="H160" s="360" t="s">
        <v>2601</v>
      </c>
      <c r="I160" s="360" t="s">
        <v>2571</v>
      </c>
      <c r="J160" s="360"/>
      <c r="K160" s="356"/>
    </row>
    <row r="161" spans="2:11" s="1" customFormat="1" ht="15" customHeight="1">
      <c r="B161" s="362"/>
      <c r="C161" s="344"/>
      <c r="D161" s="344"/>
      <c r="E161" s="344"/>
      <c r="F161" s="344"/>
      <c r="G161" s="344"/>
      <c r="H161" s="344"/>
      <c r="I161" s="344"/>
      <c r="J161" s="344"/>
      <c r="K161" s="363"/>
    </row>
    <row r="162" spans="2:11" s="1" customFormat="1" ht="18.75" customHeight="1">
      <c r="B162" s="309"/>
      <c r="C162" s="312"/>
      <c r="D162" s="312"/>
      <c r="E162" s="312"/>
      <c r="F162" s="334"/>
      <c r="G162" s="312"/>
      <c r="H162" s="312"/>
      <c r="I162" s="312"/>
      <c r="J162" s="312"/>
      <c r="K162" s="309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2602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2530</v>
      </c>
      <c r="D166" s="327"/>
      <c r="E166" s="327"/>
      <c r="F166" s="327" t="s">
        <v>2531</v>
      </c>
      <c r="G166" s="364"/>
      <c r="H166" s="365" t="s">
        <v>57</v>
      </c>
      <c r="I166" s="365" t="s">
        <v>60</v>
      </c>
      <c r="J166" s="327" t="s">
        <v>2532</v>
      </c>
      <c r="K166" s="304"/>
    </row>
    <row r="167" spans="2:11" s="1" customFormat="1" ht="17.25" customHeight="1">
      <c r="B167" s="305"/>
      <c r="C167" s="329" t="s">
        <v>2533</v>
      </c>
      <c r="D167" s="329"/>
      <c r="E167" s="329"/>
      <c r="F167" s="330" t="s">
        <v>2534</v>
      </c>
      <c r="G167" s="366"/>
      <c r="H167" s="367"/>
      <c r="I167" s="367"/>
      <c r="J167" s="329" t="s">
        <v>2535</v>
      </c>
      <c r="K167" s="307"/>
    </row>
    <row r="168" spans="2:11" s="1" customFormat="1" ht="5.25" customHeight="1">
      <c r="B168" s="335"/>
      <c r="C168" s="332"/>
      <c r="D168" s="332"/>
      <c r="E168" s="332"/>
      <c r="F168" s="332"/>
      <c r="G168" s="333"/>
      <c r="H168" s="332"/>
      <c r="I168" s="332"/>
      <c r="J168" s="332"/>
      <c r="K168" s="356"/>
    </row>
    <row r="169" spans="2:11" s="1" customFormat="1" ht="15" customHeight="1">
      <c r="B169" s="335"/>
      <c r="C169" s="312" t="s">
        <v>2539</v>
      </c>
      <c r="D169" s="312"/>
      <c r="E169" s="312"/>
      <c r="F169" s="334" t="s">
        <v>2536</v>
      </c>
      <c r="G169" s="312"/>
      <c r="H169" s="312" t="s">
        <v>2576</v>
      </c>
      <c r="I169" s="312" t="s">
        <v>2538</v>
      </c>
      <c r="J169" s="312">
        <v>120</v>
      </c>
      <c r="K169" s="356"/>
    </row>
    <row r="170" spans="2:11" s="1" customFormat="1" ht="15" customHeight="1">
      <c r="B170" s="335"/>
      <c r="C170" s="312" t="s">
        <v>2585</v>
      </c>
      <c r="D170" s="312"/>
      <c r="E170" s="312"/>
      <c r="F170" s="334" t="s">
        <v>2536</v>
      </c>
      <c r="G170" s="312"/>
      <c r="H170" s="312" t="s">
        <v>2586</v>
      </c>
      <c r="I170" s="312" t="s">
        <v>2538</v>
      </c>
      <c r="J170" s="312" t="s">
        <v>2587</v>
      </c>
      <c r="K170" s="356"/>
    </row>
    <row r="171" spans="2:11" s="1" customFormat="1" ht="15" customHeight="1">
      <c r="B171" s="335"/>
      <c r="C171" s="312" t="s">
        <v>88</v>
      </c>
      <c r="D171" s="312"/>
      <c r="E171" s="312"/>
      <c r="F171" s="334" t="s">
        <v>2536</v>
      </c>
      <c r="G171" s="312"/>
      <c r="H171" s="312" t="s">
        <v>2603</v>
      </c>
      <c r="I171" s="312" t="s">
        <v>2538</v>
      </c>
      <c r="J171" s="312" t="s">
        <v>2587</v>
      </c>
      <c r="K171" s="356"/>
    </row>
    <row r="172" spans="2:11" s="1" customFormat="1" ht="15" customHeight="1">
      <c r="B172" s="335"/>
      <c r="C172" s="312" t="s">
        <v>2541</v>
      </c>
      <c r="D172" s="312"/>
      <c r="E172" s="312"/>
      <c r="F172" s="334" t="s">
        <v>2542</v>
      </c>
      <c r="G172" s="312"/>
      <c r="H172" s="312" t="s">
        <v>2603</v>
      </c>
      <c r="I172" s="312" t="s">
        <v>2538</v>
      </c>
      <c r="J172" s="312">
        <v>50</v>
      </c>
      <c r="K172" s="356"/>
    </row>
    <row r="173" spans="2:11" s="1" customFormat="1" ht="15" customHeight="1">
      <c r="B173" s="335"/>
      <c r="C173" s="312" t="s">
        <v>2544</v>
      </c>
      <c r="D173" s="312"/>
      <c r="E173" s="312"/>
      <c r="F173" s="334" t="s">
        <v>2536</v>
      </c>
      <c r="G173" s="312"/>
      <c r="H173" s="312" t="s">
        <v>2603</v>
      </c>
      <c r="I173" s="312" t="s">
        <v>2546</v>
      </c>
      <c r="J173" s="312"/>
      <c r="K173" s="356"/>
    </row>
    <row r="174" spans="2:11" s="1" customFormat="1" ht="15" customHeight="1">
      <c r="B174" s="335"/>
      <c r="C174" s="312" t="s">
        <v>2555</v>
      </c>
      <c r="D174" s="312"/>
      <c r="E174" s="312"/>
      <c r="F174" s="334" t="s">
        <v>2542</v>
      </c>
      <c r="G174" s="312"/>
      <c r="H174" s="312" t="s">
        <v>2603</v>
      </c>
      <c r="I174" s="312" t="s">
        <v>2538</v>
      </c>
      <c r="J174" s="312">
        <v>50</v>
      </c>
      <c r="K174" s="356"/>
    </row>
    <row r="175" spans="2:11" s="1" customFormat="1" ht="15" customHeight="1">
      <c r="B175" s="335"/>
      <c r="C175" s="312" t="s">
        <v>2563</v>
      </c>
      <c r="D175" s="312"/>
      <c r="E175" s="312"/>
      <c r="F175" s="334" t="s">
        <v>2542</v>
      </c>
      <c r="G175" s="312"/>
      <c r="H175" s="312" t="s">
        <v>2603</v>
      </c>
      <c r="I175" s="312" t="s">
        <v>2538</v>
      </c>
      <c r="J175" s="312">
        <v>50</v>
      </c>
      <c r="K175" s="356"/>
    </row>
    <row r="176" spans="2:11" s="1" customFormat="1" ht="15" customHeight="1">
      <c r="B176" s="335"/>
      <c r="C176" s="312" t="s">
        <v>2561</v>
      </c>
      <c r="D176" s="312"/>
      <c r="E176" s="312"/>
      <c r="F176" s="334" t="s">
        <v>2542</v>
      </c>
      <c r="G176" s="312"/>
      <c r="H176" s="312" t="s">
        <v>2603</v>
      </c>
      <c r="I176" s="312" t="s">
        <v>2538</v>
      </c>
      <c r="J176" s="312">
        <v>50</v>
      </c>
      <c r="K176" s="356"/>
    </row>
    <row r="177" spans="2:11" s="1" customFormat="1" ht="15" customHeight="1">
      <c r="B177" s="335"/>
      <c r="C177" s="312" t="s">
        <v>151</v>
      </c>
      <c r="D177" s="312"/>
      <c r="E177" s="312"/>
      <c r="F177" s="334" t="s">
        <v>2536</v>
      </c>
      <c r="G177" s="312"/>
      <c r="H177" s="312" t="s">
        <v>2604</v>
      </c>
      <c r="I177" s="312" t="s">
        <v>2605</v>
      </c>
      <c r="J177" s="312"/>
      <c r="K177" s="356"/>
    </row>
    <row r="178" spans="2:11" s="1" customFormat="1" ht="15" customHeight="1">
      <c r="B178" s="335"/>
      <c r="C178" s="312" t="s">
        <v>60</v>
      </c>
      <c r="D178" s="312"/>
      <c r="E178" s="312"/>
      <c r="F178" s="334" t="s">
        <v>2536</v>
      </c>
      <c r="G178" s="312"/>
      <c r="H178" s="312" t="s">
        <v>2606</v>
      </c>
      <c r="I178" s="312" t="s">
        <v>2607</v>
      </c>
      <c r="J178" s="312">
        <v>1</v>
      </c>
      <c r="K178" s="356"/>
    </row>
    <row r="179" spans="2:11" s="1" customFormat="1" ht="15" customHeight="1">
      <c r="B179" s="335"/>
      <c r="C179" s="312" t="s">
        <v>56</v>
      </c>
      <c r="D179" s="312"/>
      <c r="E179" s="312"/>
      <c r="F179" s="334" t="s">
        <v>2536</v>
      </c>
      <c r="G179" s="312"/>
      <c r="H179" s="312" t="s">
        <v>2608</v>
      </c>
      <c r="I179" s="312" t="s">
        <v>2538</v>
      </c>
      <c r="J179" s="312">
        <v>20</v>
      </c>
      <c r="K179" s="356"/>
    </row>
    <row r="180" spans="2:11" s="1" customFormat="1" ht="15" customHeight="1">
      <c r="B180" s="335"/>
      <c r="C180" s="312" t="s">
        <v>57</v>
      </c>
      <c r="D180" s="312"/>
      <c r="E180" s="312"/>
      <c r="F180" s="334" t="s">
        <v>2536</v>
      </c>
      <c r="G180" s="312"/>
      <c r="H180" s="312" t="s">
        <v>2609</v>
      </c>
      <c r="I180" s="312" t="s">
        <v>2538</v>
      </c>
      <c r="J180" s="312">
        <v>255</v>
      </c>
      <c r="K180" s="356"/>
    </row>
    <row r="181" spans="2:11" s="1" customFormat="1" ht="15" customHeight="1">
      <c r="B181" s="335"/>
      <c r="C181" s="312" t="s">
        <v>152</v>
      </c>
      <c r="D181" s="312"/>
      <c r="E181" s="312"/>
      <c r="F181" s="334" t="s">
        <v>2536</v>
      </c>
      <c r="G181" s="312"/>
      <c r="H181" s="312" t="s">
        <v>2500</v>
      </c>
      <c r="I181" s="312" t="s">
        <v>2538</v>
      </c>
      <c r="J181" s="312">
        <v>10</v>
      </c>
      <c r="K181" s="356"/>
    </row>
    <row r="182" spans="2:11" s="1" customFormat="1" ht="15" customHeight="1">
      <c r="B182" s="335"/>
      <c r="C182" s="312" t="s">
        <v>153</v>
      </c>
      <c r="D182" s="312"/>
      <c r="E182" s="312"/>
      <c r="F182" s="334" t="s">
        <v>2536</v>
      </c>
      <c r="G182" s="312"/>
      <c r="H182" s="312" t="s">
        <v>2610</v>
      </c>
      <c r="I182" s="312" t="s">
        <v>2571</v>
      </c>
      <c r="J182" s="312"/>
      <c r="K182" s="356"/>
    </row>
    <row r="183" spans="2:11" s="1" customFormat="1" ht="15" customHeight="1">
      <c r="B183" s="335"/>
      <c r="C183" s="312" t="s">
        <v>2611</v>
      </c>
      <c r="D183" s="312"/>
      <c r="E183" s="312"/>
      <c r="F183" s="334" t="s">
        <v>2536</v>
      </c>
      <c r="G183" s="312"/>
      <c r="H183" s="312" t="s">
        <v>2612</v>
      </c>
      <c r="I183" s="312" t="s">
        <v>2571</v>
      </c>
      <c r="J183" s="312"/>
      <c r="K183" s="356"/>
    </row>
    <row r="184" spans="2:11" s="1" customFormat="1" ht="15" customHeight="1">
      <c r="B184" s="335"/>
      <c r="C184" s="312" t="s">
        <v>2600</v>
      </c>
      <c r="D184" s="312"/>
      <c r="E184" s="312"/>
      <c r="F184" s="334" t="s">
        <v>2536</v>
      </c>
      <c r="G184" s="312"/>
      <c r="H184" s="312" t="s">
        <v>2613</v>
      </c>
      <c r="I184" s="312" t="s">
        <v>2571</v>
      </c>
      <c r="J184" s="312"/>
      <c r="K184" s="356"/>
    </row>
    <row r="185" spans="2:11" s="1" customFormat="1" ht="15" customHeight="1">
      <c r="B185" s="335"/>
      <c r="C185" s="312" t="s">
        <v>155</v>
      </c>
      <c r="D185" s="312"/>
      <c r="E185" s="312"/>
      <c r="F185" s="334" t="s">
        <v>2542</v>
      </c>
      <c r="G185" s="312"/>
      <c r="H185" s="312" t="s">
        <v>2614</v>
      </c>
      <c r="I185" s="312" t="s">
        <v>2538</v>
      </c>
      <c r="J185" s="312">
        <v>50</v>
      </c>
      <c r="K185" s="356"/>
    </row>
    <row r="186" spans="2:11" s="1" customFormat="1" ht="15" customHeight="1">
      <c r="B186" s="335"/>
      <c r="C186" s="312" t="s">
        <v>2615</v>
      </c>
      <c r="D186" s="312"/>
      <c r="E186" s="312"/>
      <c r="F186" s="334" t="s">
        <v>2542</v>
      </c>
      <c r="G186" s="312"/>
      <c r="H186" s="312" t="s">
        <v>2616</v>
      </c>
      <c r="I186" s="312" t="s">
        <v>2617</v>
      </c>
      <c r="J186" s="312"/>
      <c r="K186" s="356"/>
    </row>
    <row r="187" spans="2:11" s="1" customFormat="1" ht="15" customHeight="1">
      <c r="B187" s="335"/>
      <c r="C187" s="312" t="s">
        <v>2618</v>
      </c>
      <c r="D187" s="312"/>
      <c r="E187" s="312"/>
      <c r="F187" s="334" t="s">
        <v>2542</v>
      </c>
      <c r="G187" s="312"/>
      <c r="H187" s="312" t="s">
        <v>2619</v>
      </c>
      <c r="I187" s="312" t="s">
        <v>2617</v>
      </c>
      <c r="J187" s="312"/>
      <c r="K187" s="356"/>
    </row>
    <row r="188" spans="2:11" s="1" customFormat="1" ht="15" customHeight="1">
      <c r="B188" s="335"/>
      <c r="C188" s="312" t="s">
        <v>2620</v>
      </c>
      <c r="D188" s="312"/>
      <c r="E188" s="312"/>
      <c r="F188" s="334" t="s">
        <v>2542</v>
      </c>
      <c r="G188" s="312"/>
      <c r="H188" s="312" t="s">
        <v>2621</v>
      </c>
      <c r="I188" s="312" t="s">
        <v>2617</v>
      </c>
      <c r="J188" s="312"/>
      <c r="K188" s="356"/>
    </row>
    <row r="189" spans="2:11" s="1" customFormat="1" ht="15" customHeight="1">
      <c r="B189" s="335"/>
      <c r="C189" s="368" t="s">
        <v>2622</v>
      </c>
      <c r="D189" s="312"/>
      <c r="E189" s="312"/>
      <c r="F189" s="334" t="s">
        <v>2542</v>
      </c>
      <c r="G189" s="312"/>
      <c r="H189" s="312" t="s">
        <v>2623</v>
      </c>
      <c r="I189" s="312" t="s">
        <v>2624</v>
      </c>
      <c r="J189" s="369" t="s">
        <v>2625</v>
      </c>
      <c r="K189" s="356"/>
    </row>
    <row r="190" spans="2:11" s="1" customFormat="1" ht="15" customHeight="1">
      <c r="B190" s="335"/>
      <c r="C190" s="319" t="s">
        <v>45</v>
      </c>
      <c r="D190" s="312"/>
      <c r="E190" s="312"/>
      <c r="F190" s="334" t="s">
        <v>2536</v>
      </c>
      <c r="G190" s="312"/>
      <c r="H190" s="309" t="s">
        <v>2626</v>
      </c>
      <c r="I190" s="312" t="s">
        <v>2627</v>
      </c>
      <c r="J190" s="312"/>
      <c r="K190" s="356"/>
    </row>
    <row r="191" spans="2:11" s="1" customFormat="1" ht="15" customHeight="1">
      <c r="B191" s="335"/>
      <c r="C191" s="319" t="s">
        <v>2628</v>
      </c>
      <c r="D191" s="312"/>
      <c r="E191" s="312"/>
      <c r="F191" s="334" t="s">
        <v>2536</v>
      </c>
      <c r="G191" s="312"/>
      <c r="H191" s="312" t="s">
        <v>2629</v>
      </c>
      <c r="I191" s="312" t="s">
        <v>2571</v>
      </c>
      <c r="J191" s="312"/>
      <c r="K191" s="356"/>
    </row>
    <row r="192" spans="2:11" s="1" customFormat="1" ht="15" customHeight="1">
      <c r="B192" s="335"/>
      <c r="C192" s="319" t="s">
        <v>2630</v>
      </c>
      <c r="D192" s="312"/>
      <c r="E192" s="312"/>
      <c r="F192" s="334" t="s">
        <v>2536</v>
      </c>
      <c r="G192" s="312"/>
      <c r="H192" s="312" t="s">
        <v>2631</v>
      </c>
      <c r="I192" s="312" t="s">
        <v>2571</v>
      </c>
      <c r="J192" s="312"/>
      <c r="K192" s="356"/>
    </row>
    <row r="193" spans="2:11" s="1" customFormat="1" ht="15" customHeight="1">
      <c r="B193" s="335"/>
      <c r="C193" s="319" t="s">
        <v>2632</v>
      </c>
      <c r="D193" s="312"/>
      <c r="E193" s="312"/>
      <c r="F193" s="334" t="s">
        <v>2542</v>
      </c>
      <c r="G193" s="312"/>
      <c r="H193" s="312" t="s">
        <v>2633</v>
      </c>
      <c r="I193" s="312" t="s">
        <v>2571</v>
      </c>
      <c r="J193" s="312"/>
      <c r="K193" s="356"/>
    </row>
    <row r="194" spans="2:11" s="1" customFormat="1" ht="15" customHeight="1">
      <c r="B194" s="362"/>
      <c r="C194" s="370"/>
      <c r="D194" s="344"/>
      <c r="E194" s="344"/>
      <c r="F194" s="344"/>
      <c r="G194" s="344"/>
      <c r="H194" s="344"/>
      <c r="I194" s="344"/>
      <c r="J194" s="344"/>
      <c r="K194" s="363"/>
    </row>
    <row r="195" spans="2:11" s="1" customFormat="1" ht="18.75" customHeight="1">
      <c r="B195" s="309"/>
      <c r="C195" s="312"/>
      <c r="D195" s="312"/>
      <c r="E195" s="312"/>
      <c r="F195" s="334"/>
      <c r="G195" s="312"/>
      <c r="H195" s="312"/>
      <c r="I195" s="312"/>
      <c r="J195" s="312"/>
      <c r="K195" s="309"/>
    </row>
    <row r="196" spans="2:11" s="1" customFormat="1" ht="18.75" customHeight="1">
      <c r="B196" s="309"/>
      <c r="C196" s="312"/>
      <c r="D196" s="312"/>
      <c r="E196" s="312"/>
      <c r="F196" s="334"/>
      <c r="G196" s="312"/>
      <c r="H196" s="312"/>
      <c r="I196" s="312"/>
      <c r="J196" s="312"/>
      <c r="K196" s="309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2634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1" t="s">
        <v>2635</v>
      </c>
      <c r="D200" s="371"/>
      <c r="E200" s="371"/>
      <c r="F200" s="371" t="s">
        <v>2636</v>
      </c>
      <c r="G200" s="372"/>
      <c r="H200" s="371" t="s">
        <v>2637</v>
      </c>
      <c r="I200" s="371"/>
      <c r="J200" s="371"/>
      <c r="K200" s="304"/>
    </row>
    <row r="201" spans="2:11" s="1" customFormat="1" ht="5.25" customHeight="1">
      <c r="B201" s="335"/>
      <c r="C201" s="332"/>
      <c r="D201" s="332"/>
      <c r="E201" s="332"/>
      <c r="F201" s="332"/>
      <c r="G201" s="312"/>
      <c r="H201" s="332"/>
      <c r="I201" s="332"/>
      <c r="J201" s="332"/>
      <c r="K201" s="356"/>
    </row>
    <row r="202" spans="2:11" s="1" customFormat="1" ht="15" customHeight="1">
      <c r="B202" s="335"/>
      <c r="C202" s="312" t="s">
        <v>2627</v>
      </c>
      <c r="D202" s="312"/>
      <c r="E202" s="312"/>
      <c r="F202" s="334" t="s">
        <v>46</v>
      </c>
      <c r="G202" s="312"/>
      <c r="H202" s="312" t="s">
        <v>2638</v>
      </c>
      <c r="I202" s="312"/>
      <c r="J202" s="312"/>
      <c r="K202" s="356"/>
    </row>
    <row r="203" spans="2:11" s="1" customFormat="1" ht="15" customHeight="1">
      <c r="B203" s="335"/>
      <c r="C203" s="341"/>
      <c r="D203" s="312"/>
      <c r="E203" s="312"/>
      <c r="F203" s="334" t="s">
        <v>47</v>
      </c>
      <c r="G203" s="312"/>
      <c r="H203" s="312" t="s">
        <v>2639</v>
      </c>
      <c r="I203" s="312"/>
      <c r="J203" s="312"/>
      <c r="K203" s="356"/>
    </row>
    <row r="204" spans="2:11" s="1" customFormat="1" ht="15" customHeight="1">
      <c r="B204" s="335"/>
      <c r="C204" s="341"/>
      <c r="D204" s="312"/>
      <c r="E204" s="312"/>
      <c r="F204" s="334" t="s">
        <v>50</v>
      </c>
      <c r="G204" s="312"/>
      <c r="H204" s="312" t="s">
        <v>2640</v>
      </c>
      <c r="I204" s="312"/>
      <c r="J204" s="312"/>
      <c r="K204" s="356"/>
    </row>
    <row r="205" spans="2:11" s="1" customFormat="1" ht="15" customHeight="1">
      <c r="B205" s="335"/>
      <c r="C205" s="312"/>
      <c r="D205" s="312"/>
      <c r="E205" s="312"/>
      <c r="F205" s="334" t="s">
        <v>48</v>
      </c>
      <c r="G205" s="312"/>
      <c r="H205" s="312" t="s">
        <v>2641</v>
      </c>
      <c r="I205" s="312"/>
      <c r="J205" s="312"/>
      <c r="K205" s="356"/>
    </row>
    <row r="206" spans="2:11" s="1" customFormat="1" ht="15" customHeight="1">
      <c r="B206" s="335"/>
      <c r="C206" s="312"/>
      <c r="D206" s="312"/>
      <c r="E206" s="312"/>
      <c r="F206" s="334" t="s">
        <v>49</v>
      </c>
      <c r="G206" s="312"/>
      <c r="H206" s="312" t="s">
        <v>2642</v>
      </c>
      <c r="I206" s="312"/>
      <c r="J206" s="312"/>
      <c r="K206" s="356"/>
    </row>
    <row r="207" spans="2:11" s="1" customFormat="1" ht="15" customHeight="1">
      <c r="B207" s="335"/>
      <c r="C207" s="312"/>
      <c r="D207" s="312"/>
      <c r="E207" s="312"/>
      <c r="F207" s="334"/>
      <c r="G207" s="312"/>
      <c r="H207" s="312"/>
      <c r="I207" s="312"/>
      <c r="J207" s="312"/>
      <c r="K207" s="356"/>
    </row>
    <row r="208" spans="2:11" s="1" customFormat="1" ht="15" customHeight="1">
      <c r="B208" s="335"/>
      <c r="C208" s="312" t="s">
        <v>2583</v>
      </c>
      <c r="D208" s="312"/>
      <c r="E208" s="312"/>
      <c r="F208" s="334" t="s">
        <v>81</v>
      </c>
      <c r="G208" s="312"/>
      <c r="H208" s="312" t="s">
        <v>2643</v>
      </c>
      <c r="I208" s="312"/>
      <c r="J208" s="312"/>
      <c r="K208" s="356"/>
    </row>
    <row r="209" spans="2:11" s="1" customFormat="1" ht="15" customHeight="1">
      <c r="B209" s="335"/>
      <c r="C209" s="341"/>
      <c r="D209" s="312"/>
      <c r="E209" s="312"/>
      <c r="F209" s="334" t="s">
        <v>2481</v>
      </c>
      <c r="G209" s="312"/>
      <c r="H209" s="312" t="s">
        <v>2482</v>
      </c>
      <c r="I209" s="312"/>
      <c r="J209" s="312"/>
      <c r="K209" s="356"/>
    </row>
    <row r="210" spans="2:11" s="1" customFormat="1" ht="15" customHeight="1">
      <c r="B210" s="335"/>
      <c r="C210" s="312"/>
      <c r="D210" s="312"/>
      <c r="E210" s="312"/>
      <c r="F210" s="334" t="s">
        <v>111</v>
      </c>
      <c r="G210" s="312"/>
      <c r="H210" s="312" t="s">
        <v>2644</v>
      </c>
      <c r="I210" s="312"/>
      <c r="J210" s="312"/>
      <c r="K210" s="356"/>
    </row>
    <row r="211" spans="2:11" s="1" customFormat="1" ht="15" customHeight="1">
      <c r="B211" s="373"/>
      <c r="C211" s="341"/>
      <c r="D211" s="341"/>
      <c r="E211" s="341"/>
      <c r="F211" s="334" t="s">
        <v>107</v>
      </c>
      <c r="G211" s="319"/>
      <c r="H211" s="360" t="s">
        <v>106</v>
      </c>
      <c r="I211" s="360"/>
      <c r="J211" s="360"/>
      <c r="K211" s="374"/>
    </row>
    <row r="212" spans="2:11" s="1" customFormat="1" ht="15" customHeight="1">
      <c r="B212" s="373"/>
      <c r="C212" s="341"/>
      <c r="D212" s="341"/>
      <c r="E212" s="341"/>
      <c r="F212" s="334" t="s">
        <v>2483</v>
      </c>
      <c r="G212" s="319"/>
      <c r="H212" s="360" t="s">
        <v>2645</v>
      </c>
      <c r="I212" s="360"/>
      <c r="J212" s="360"/>
      <c r="K212" s="374"/>
    </row>
    <row r="213" spans="2:11" s="1" customFormat="1" ht="15" customHeight="1">
      <c r="B213" s="373"/>
      <c r="C213" s="341"/>
      <c r="D213" s="341"/>
      <c r="E213" s="341"/>
      <c r="F213" s="375"/>
      <c r="G213" s="319"/>
      <c r="H213" s="376"/>
      <c r="I213" s="376"/>
      <c r="J213" s="376"/>
      <c r="K213" s="374"/>
    </row>
    <row r="214" spans="2:11" s="1" customFormat="1" ht="15" customHeight="1">
      <c r="B214" s="373"/>
      <c r="C214" s="312" t="s">
        <v>2607</v>
      </c>
      <c r="D214" s="341"/>
      <c r="E214" s="341"/>
      <c r="F214" s="334">
        <v>1</v>
      </c>
      <c r="G214" s="319"/>
      <c r="H214" s="360" t="s">
        <v>2646</v>
      </c>
      <c r="I214" s="360"/>
      <c r="J214" s="360"/>
      <c r="K214" s="374"/>
    </row>
    <row r="215" spans="2:11" s="1" customFormat="1" ht="15" customHeight="1">
      <c r="B215" s="373"/>
      <c r="C215" s="341"/>
      <c r="D215" s="341"/>
      <c r="E215" s="341"/>
      <c r="F215" s="334">
        <v>2</v>
      </c>
      <c r="G215" s="319"/>
      <c r="H215" s="360" t="s">
        <v>2647</v>
      </c>
      <c r="I215" s="360"/>
      <c r="J215" s="360"/>
      <c r="K215" s="374"/>
    </row>
    <row r="216" spans="2:11" s="1" customFormat="1" ht="15" customHeight="1">
      <c r="B216" s="373"/>
      <c r="C216" s="341"/>
      <c r="D216" s="341"/>
      <c r="E216" s="341"/>
      <c r="F216" s="334">
        <v>3</v>
      </c>
      <c r="G216" s="319"/>
      <c r="H216" s="360" t="s">
        <v>2648</v>
      </c>
      <c r="I216" s="360"/>
      <c r="J216" s="360"/>
      <c r="K216" s="374"/>
    </row>
    <row r="217" spans="2:11" s="1" customFormat="1" ht="15" customHeight="1">
      <c r="B217" s="373"/>
      <c r="C217" s="341"/>
      <c r="D217" s="341"/>
      <c r="E217" s="341"/>
      <c r="F217" s="334">
        <v>4</v>
      </c>
      <c r="G217" s="319"/>
      <c r="H217" s="360" t="s">
        <v>2649</v>
      </c>
      <c r="I217" s="360"/>
      <c r="J217" s="360"/>
      <c r="K217" s="374"/>
    </row>
    <row r="218" spans="2:11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133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135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22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">
        <v>27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50" t="s">
        <v>29</v>
      </c>
      <c r="J17" s="134" t="s">
        <v>30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">
        <v>19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136</v>
      </c>
      <c r="F23" s="39"/>
      <c r="G23" s="39"/>
      <c r="H23" s="39"/>
      <c r="I23" s="150" t="s">
        <v>29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">
        <v>19</v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136</v>
      </c>
      <c r="F26" s="39"/>
      <c r="G26" s="39"/>
      <c r="H26" s="39"/>
      <c r="I26" s="150" t="s">
        <v>29</v>
      </c>
      <c r="J26" s="134" t="s">
        <v>19</v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ROUND(J94,2)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ROUND((SUM(BE94:BE195)),2)</f>
        <v>0</v>
      </c>
      <c r="G35" s="39"/>
      <c r="H35" s="39"/>
      <c r="I35" s="165">
        <v>0.21</v>
      </c>
      <c r="J35" s="164">
        <f>ROUND(((SUM(BE94:BE195))*I35),2)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ROUND((SUM(BF94:BF195)),2)</f>
        <v>0</v>
      </c>
      <c r="G36" s="39"/>
      <c r="H36" s="39"/>
      <c r="I36" s="165">
        <v>0.15</v>
      </c>
      <c r="J36" s="164">
        <f>ROUND(((SUM(BF94:BF195))*I36),2)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ROUND((SUM(BG94:BG195)),2)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ROUND((SUM(BH94:BH195)),2)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ROUND((SUM(BI94:BI195)),2)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133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21a/2019 - D.2.02 - Přeložka kanalizace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nad Pernštejnem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SPOLEČNOST, a.s.</v>
      </c>
      <c r="G58" s="41"/>
      <c r="H58" s="41"/>
      <c r="I58" s="150" t="s">
        <v>33</v>
      </c>
      <c r="J58" s="37" t="str">
        <f>E23</f>
        <v>Filip Marek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Filip Marek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J94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141</v>
      </c>
      <c r="E64" s="189"/>
      <c r="F64" s="189"/>
      <c r="G64" s="189"/>
      <c r="H64" s="189"/>
      <c r="I64" s="190"/>
      <c r="J64" s="191">
        <f>J95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142</v>
      </c>
      <c r="E65" s="195"/>
      <c r="F65" s="195"/>
      <c r="G65" s="195"/>
      <c r="H65" s="195"/>
      <c r="I65" s="196"/>
      <c r="J65" s="197">
        <f>J96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143</v>
      </c>
      <c r="E66" s="195"/>
      <c r="F66" s="195"/>
      <c r="G66" s="195"/>
      <c r="H66" s="195"/>
      <c r="I66" s="196"/>
      <c r="J66" s="197">
        <f>J125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144</v>
      </c>
      <c r="E67" s="195"/>
      <c r="F67" s="195"/>
      <c r="G67" s="195"/>
      <c r="H67" s="195"/>
      <c r="I67" s="196"/>
      <c r="J67" s="197">
        <f>J127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145</v>
      </c>
      <c r="E68" s="195"/>
      <c r="F68" s="195"/>
      <c r="G68" s="195"/>
      <c r="H68" s="195"/>
      <c r="I68" s="196"/>
      <c r="J68" s="197">
        <f>J134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3"/>
      <c r="C69" s="126"/>
      <c r="D69" s="194" t="s">
        <v>146</v>
      </c>
      <c r="E69" s="195"/>
      <c r="F69" s="195"/>
      <c r="G69" s="195"/>
      <c r="H69" s="195"/>
      <c r="I69" s="196"/>
      <c r="J69" s="197">
        <f>J183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3"/>
      <c r="C70" s="126"/>
      <c r="D70" s="194" t="s">
        <v>147</v>
      </c>
      <c r="E70" s="195"/>
      <c r="F70" s="195"/>
      <c r="G70" s="195"/>
      <c r="H70" s="195"/>
      <c r="I70" s="196"/>
      <c r="J70" s="197">
        <f>J185</f>
        <v>0</v>
      </c>
      <c r="K70" s="126"/>
      <c r="L70" s="19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86"/>
      <c r="C71" s="187"/>
      <c r="D71" s="188" t="s">
        <v>148</v>
      </c>
      <c r="E71" s="189"/>
      <c r="F71" s="189"/>
      <c r="G71" s="189"/>
      <c r="H71" s="189"/>
      <c r="I71" s="190"/>
      <c r="J71" s="191">
        <f>J189</f>
        <v>0</v>
      </c>
      <c r="K71" s="187"/>
      <c r="L71" s="19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93"/>
      <c r="C72" s="126"/>
      <c r="D72" s="194" t="s">
        <v>149</v>
      </c>
      <c r="E72" s="195"/>
      <c r="F72" s="195"/>
      <c r="G72" s="195"/>
      <c r="H72" s="195"/>
      <c r="I72" s="196"/>
      <c r="J72" s="197">
        <f>J190</f>
        <v>0</v>
      </c>
      <c r="K72" s="126"/>
      <c r="L72" s="19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47"/>
      <c r="J73" s="41"/>
      <c r="K73" s="41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76"/>
      <c r="J74" s="61"/>
      <c r="K74" s="6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9"/>
      <c r="J78" s="63"/>
      <c r="K78" s="63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150</v>
      </c>
      <c r="D79" s="41"/>
      <c r="E79" s="41"/>
      <c r="F79" s="41"/>
      <c r="G79" s="41"/>
      <c r="H79" s="41"/>
      <c r="I79" s="147"/>
      <c r="J79" s="41"/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80" t="str">
        <f>E7</f>
        <v>REVITALIZACE STŘEDISKA BYSTŘICE NAD PERNŠTEJNEM</v>
      </c>
      <c r="F82" s="33"/>
      <c r="G82" s="33"/>
      <c r="H82" s="33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132</v>
      </c>
      <c r="D83" s="23"/>
      <c r="E83" s="23"/>
      <c r="F83" s="23"/>
      <c r="G83" s="23"/>
      <c r="H83" s="23"/>
      <c r="I83" s="139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80" t="s">
        <v>133</v>
      </c>
      <c r="F84" s="41"/>
      <c r="G84" s="41"/>
      <c r="H84" s="41"/>
      <c r="I84" s="147"/>
      <c r="J84" s="41"/>
      <c r="K84" s="4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134</v>
      </c>
      <c r="D85" s="41"/>
      <c r="E85" s="41"/>
      <c r="F85" s="41"/>
      <c r="G85" s="41"/>
      <c r="H85" s="41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21a/2019 - D.2.02 - Přeložka kanalizace</v>
      </c>
      <c r="F86" s="41"/>
      <c r="G86" s="41"/>
      <c r="H86" s="41"/>
      <c r="I86" s="147"/>
      <c r="J86" s="41"/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>Bystřice nad Pernštejnem</v>
      </c>
      <c r="G88" s="41"/>
      <c r="H88" s="41"/>
      <c r="I88" s="150" t="s">
        <v>23</v>
      </c>
      <c r="J88" s="73" t="str">
        <f>IF(J14="","",J14)</f>
        <v>28. 10. 2019</v>
      </c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147"/>
      <c r="J89" s="41"/>
      <c r="K89" s="41"/>
      <c r="L89" s="14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>VODÁRENSKÁ AKCIOVÁ SPOLEČNOST, a.s.</v>
      </c>
      <c r="G90" s="41"/>
      <c r="H90" s="41"/>
      <c r="I90" s="150" t="s">
        <v>33</v>
      </c>
      <c r="J90" s="37" t="str">
        <f>E23</f>
        <v>Filip Marek</v>
      </c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IF(E20="","",E20)</f>
        <v>Vyplň údaj</v>
      </c>
      <c r="G91" s="41"/>
      <c r="H91" s="41"/>
      <c r="I91" s="150" t="s">
        <v>37</v>
      </c>
      <c r="J91" s="37" t="str">
        <f>E26</f>
        <v>Filip Marek</v>
      </c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147"/>
      <c r="J92" s="41"/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99"/>
      <c r="B93" s="200"/>
      <c r="C93" s="201" t="s">
        <v>151</v>
      </c>
      <c r="D93" s="202" t="s">
        <v>60</v>
      </c>
      <c r="E93" s="202" t="s">
        <v>56</v>
      </c>
      <c r="F93" s="202" t="s">
        <v>57</v>
      </c>
      <c r="G93" s="202" t="s">
        <v>152</v>
      </c>
      <c r="H93" s="202" t="s">
        <v>153</v>
      </c>
      <c r="I93" s="203" t="s">
        <v>154</v>
      </c>
      <c r="J93" s="202" t="s">
        <v>139</v>
      </c>
      <c r="K93" s="204" t="s">
        <v>155</v>
      </c>
      <c r="L93" s="205"/>
      <c r="M93" s="93" t="s">
        <v>19</v>
      </c>
      <c r="N93" s="94" t="s">
        <v>45</v>
      </c>
      <c r="O93" s="94" t="s">
        <v>156</v>
      </c>
      <c r="P93" s="94" t="s">
        <v>157</v>
      </c>
      <c r="Q93" s="94" t="s">
        <v>158</v>
      </c>
      <c r="R93" s="94" t="s">
        <v>159</v>
      </c>
      <c r="S93" s="94" t="s">
        <v>160</v>
      </c>
      <c r="T93" s="95" t="s">
        <v>161</v>
      </c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</row>
    <row r="94" spans="1:63" s="2" customFormat="1" ht="22.8" customHeight="1">
      <c r="A94" s="39"/>
      <c r="B94" s="40"/>
      <c r="C94" s="100" t="s">
        <v>162</v>
      </c>
      <c r="D94" s="41"/>
      <c r="E94" s="41"/>
      <c r="F94" s="41"/>
      <c r="G94" s="41"/>
      <c r="H94" s="41"/>
      <c r="I94" s="147"/>
      <c r="J94" s="206">
        <f>BK94</f>
        <v>0</v>
      </c>
      <c r="K94" s="41"/>
      <c r="L94" s="45"/>
      <c r="M94" s="96"/>
      <c r="N94" s="207"/>
      <c r="O94" s="97"/>
      <c r="P94" s="208">
        <f>P95+P189</f>
        <v>0</v>
      </c>
      <c r="Q94" s="97"/>
      <c r="R94" s="208">
        <f>R95+R189</f>
        <v>153.84357279000002</v>
      </c>
      <c r="S94" s="97"/>
      <c r="T94" s="209">
        <f>T95+T189</f>
        <v>20.506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140</v>
      </c>
      <c r="BK94" s="210">
        <f>BK95+BK189</f>
        <v>0</v>
      </c>
    </row>
    <row r="95" spans="1:63" s="12" customFormat="1" ht="25.9" customHeight="1">
      <c r="A95" s="12"/>
      <c r="B95" s="211"/>
      <c r="C95" s="212"/>
      <c r="D95" s="213" t="s">
        <v>74</v>
      </c>
      <c r="E95" s="214" t="s">
        <v>163</v>
      </c>
      <c r="F95" s="214" t="s">
        <v>164</v>
      </c>
      <c r="G95" s="212"/>
      <c r="H95" s="212"/>
      <c r="I95" s="215"/>
      <c r="J95" s="216">
        <f>BK95</f>
        <v>0</v>
      </c>
      <c r="K95" s="212"/>
      <c r="L95" s="217"/>
      <c r="M95" s="218"/>
      <c r="N95" s="219"/>
      <c r="O95" s="219"/>
      <c r="P95" s="220">
        <f>P96+P125+P127+P134+P183+P185</f>
        <v>0</v>
      </c>
      <c r="Q95" s="219"/>
      <c r="R95" s="220">
        <f>R96+R125+R127+R134+R183+R185</f>
        <v>153.84357279000002</v>
      </c>
      <c r="S95" s="219"/>
      <c r="T95" s="221">
        <f>T96+T125+T127+T134+T183+T185</f>
        <v>20.506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2" t="s">
        <v>82</v>
      </c>
      <c r="AT95" s="223" t="s">
        <v>74</v>
      </c>
      <c r="AU95" s="223" t="s">
        <v>75</v>
      </c>
      <c r="AY95" s="222" t="s">
        <v>165</v>
      </c>
      <c r="BK95" s="224">
        <f>BK96+BK125+BK127+BK134+BK183+BK185</f>
        <v>0</v>
      </c>
    </row>
    <row r="96" spans="1:63" s="12" customFormat="1" ht="22.8" customHeight="1">
      <c r="A96" s="12"/>
      <c r="B96" s="211"/>
      <c r="C96" s="212"/>
      <c r="D96" s="213" t="s">
        <v>74</v>
      </c>
      <c r="E96" s="225" t="s">
        <v>82</v>
      </c>
      <c r="F96" s="225" t="s">
        <v>166</v>
      </c>
      <c r="G96" s="212"/>
      <c r="H96" s="212"/>
      <c r="I96" s="215"/>
      <c r="J96" s="226">
        <f>BK96</f>
        <v>0</v>
      </c>
      <c r="K96" s="212"/>
      <c r="L96" s="217"/>
      <c r="M96" s="218"/>
      <c r="N96" s="219"/>
      <c r="O96" s="219"/>
      <c r="P96" s="220">
        <f>SUM(P97:P124)</f>
        <v>0</v>
      </c>
      <c r="Q96" s="219"/>
      <c r="R96" s="220">
        <f>SUM(R97:R124)</f>
        <v>73.15973600000001</v>
      </c>
      <c r="S96" s="219"/>
      <c r="T96" s="221">
        <f>SUM(T97:T124)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2" t="s">
        <v>82</v>
      </c>
      <c r="AT96" s="223" t="s">
        <v>74</v>
      </c>
      <c r="AU96" s="223" t="s">
        <v>82</v>
      </c>
      <c r="AY96" s="222" t="s">
        <v>165</v>
      </c>
      <c r="BK96" s="224">
        <f>SUM(BK97:BK124)</f>
        <v>0</v>
      </c>
    </row>
    <row r="97" spans="1:65" s="2" customFormat="1" ht="16.5" customHeight="1">
      <c r="A97" s="39"/>
      <c r="B97" s="40"/>
      <c r="C97" s="227" t="s">
        <v>82</v>
      </c>
      <c r="D97" s="227" t="s">
        <v>167</v>
      </c>
      <c r="E97" s="228" t="s">
        <v>168</v>
      </c>
      <c r="F97" s="229" t="s">
        <v>169</v>
      </c>
      <c r="G97" s="230" t="s">
        <v>170</v>
      </c>
      <c r="H97" s="231">
        <v>211.858</v>
      </c>
      <c r="I97" s="232"/>
      <c r="J97" s="233">
        <f>ROUND(I97*H97,2)</f>
        <v>0</v>
      </c>
      <c r="K97" s="229" t="s">
        <v>171</v>
      </c>
      <c r="L97" s="45"/>
      <c r="M97" s="234" t="s">
        <v>19</v>
      </c>
      <c r="N97" s="235" t="s">
        <v>46</v>
      </c>
      <c r="O97" s="85"/>
      <c r="P97" s="236">
        <f>O97*H97</f>
        <v>0</v>
      </c>
      <c r="Q97" s="236">
        <v>0</v>
      </c>
      <c r="R97" s="236">
        <f>Q97*H97</f>
        <v>0</v>
      </c>
      <c r="S97" s="236">
        <v>0</v>
      </c>
      <c r="T97" s="23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8" t="s">
        <v>172</v>
      </c>
      <c r="AT97" s="238" t="s">
        <v>167</v>
      </c>
      <c r="AU97" s="238" t="s">
        <v>84</v>
      </c>
      <c r="AY97" s="18" t="s">
        <v>165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18" t="s">
        <v>82</v>
      </c>
      <c r="BK97" s="239">
        <f>ROUND(I97*H97,2)</f>
        <v>0</v>
      </c>
      <c r="BL97" s="18" t="s">
        <v>172</v>
      </c>
      <c r="BM97" s="238" t="s">
        <v>173</v>
      </c>
    </row>
    <row r="98" spans="1:51" s="13" customFormat="1" ht="12">
      <c r="A98" s="13"/>
      <c r="B98" s="240"/>
      <c r="C98" s="241"/>
      <c r="D98" s="242" t="s">
        <v>174</v>
      </c>
      <c r="E98" s="243" t="s">
        <v>19</v>
      </c>
      <c r="F98" s="244" t="s">
        <v>175</v>
      </c>
      <c r="G98" s="241"/>
      <c r="H98" s="245">
        <v>26.483</v>
      </c>
      <c r="I98" s="246"/>
      <c r="J98" s="241"/>
      <c r="K98" s="241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174</v>
      </c>
      <c r="AU98" s="251" t="s">
        <v>84</v>
      </c>
      <c r="AV98" s="13" t="s">
        <v>84</v>
      </c>
      <c r="AW98" s="13" t="s">
        <v>36</v>
      </c>
      <c r="AX98" s="13" t="s">
        <v>75</v>
      </c>
      <c r="AY98" s="251" t="s">
        <v>165</v>
      </c>
    </row>
    <row r="99" spans="1:51" s="13" customFormat="1" ht="12">
      <c r="A99" s="13"/>
      <c r="B99" s="240"/>
      <c r="C99" s="241"/>
      <c r="D99" s="242" t="s">
        <v>174</v>
      </c>
      <c r="E99" s="243" t="s">
        <v>19</v>
      </c>
      <c r="F99" s="244" t="s">
        <v>176</v>
      </c>
      <c r="G99" s="241"/>
      <c r="H99" s="245">
        <v>109.675</v>
      </c>
      <c r="I99" s="246"/>
      <c r="J99" s="241"/>
      <c r="K99" s="241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174</v>
      </c>
      <c r="AU99" s="251" t="s">
        <v>84</v>
      </c>
      <c r="AV99" s="13" t="s">
        <v>84</v>
      </c>
      <c r="AW99" s="13" t="s">
        <v>36</v>
      </c>
      <c r="AX99" s="13" t="s">
        <v>75</v>
      </c>
      <c r="AY99" s="251" t="s">
        <v>165</v>
      </c>
    </row>
    <row r="100" spans="1:51" s="13" customFormat="1" ht="12">
      <c r="A100" s="13"/>
      <c r="B100" s="240"/>
      <c r="C100" s="241"/>
      <c r="D100" s="242" t="s">
        <v>174</v>
      </c>
      <c r="E100" s="243" t="s">
        <v>19</v>
      </c>
      <c r="F100" s="244" t="s">
        <v>177</v>
      </c>
      <c r="G100" s="241"/>
      <c r="H100" s="245">
        <v>75.7</v>
      </c>
      <c r="I100" s="246"/>
      <c r="J100" s="241"/>
      <c r="K100" s="241"/>
      <c r="L100" s="247"/>
      <c r="M100" s="248"/>
      <c r="N100" s="249"/>
      <c r="O100" s="249"/>
      <c r="P100" s="249"/>
      <c r="Q100" s="249"/>
      <c r="R100" s="249"/>
      <c r="S100" s="249"/>
      <c r="T100" s="25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1" t="s">
        <v>174</v>
      </c>
      <c r="AU100" s="251" t="s">
        <v>84</v>
      </c>
      <c r="AV100" s="13" t="s">
        <v>84</v>
      </c>
      <c r="AW100" s="13" t="s">
        <v>36</v>
      </c>
      <c r="AX100" s="13" t="s">
        <v>75</v>
      </c>
      <c r="AY100" s="251" t="s">
        <v>165</v>
      </c>
    </row>
    <row r="101" spans="1:51" s="14" customFormat="1" ht="12">
      <c r="A101" s="14"/>
      <c r="B101" s="252"/>
      <c r="C101" s="253"/>
      <c r="D101" s="242" t="s">
        <v>174</v>
      </c>
      <c r="E101" s="254" t="s">
        <v>19</v>
      </c>
      <c r="F101" s="255" t="s">
        <v>178</v>
      </c>
      <c r="G101" s="253"/>
      <c r="H101" s="256">
        <v>211.858</v>
      </c>
      <c r="I101" s="257"/>
      <c r="J101" s="253"/>
      <c r="K101" s="253"/>
      <c r="L101" s="258"/>
      <c r="M101" s="259"/>
      <c r="N101" s="260"/>
      <c r="O101" s="260"/>
      <c r="P101" s="260"/>
      <c r="Q101" s="260"/>
      <c r="R101" s="260"/>
      <c r="S101" s="260"/>
      <c r="T101" s="26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2" t="s">
        <v>174</v>
      </c>
      <c r="AU101" s="262" t="s">
        <v>84</v>
      </c>
      <c r="AV101" s="14" t="s">
        <v>172</v>
      </c>
      <c r="AW101" s="14" t="s">
        <v>36</v>
      </c>
      <c r="AX101" s="14" t="s">
        <v>82</v>
      </c>
      <c r="AY101" s="262" t="s">
        <v>165</v>
      </c>
    </row>
    <row r="102" spans="1:65" s="2" customFormat="1" ht="16.5" customHeight="1">
      <c r="A102" s="39"/>
      <c r="B102" s="40"/>
      <c r="C102" s="227" t="s">
        <v>84</v>
      </c>
      <c r="D102" s="227" t="s">
        <v>167</v>
      </c>
      <c r="E102" s="228" t="s">
        <v>179</v>
      </c>
      <c r="F102" s="229" t="s">
        <v>180</v>
      </c>
      <c r="G102" s="230" t="s">
        <v>170</v>
      </c>
      <c r="H102" s="231">
        <v>3.2</v>
      </c>
      <c r="I102" s="232"/>
      <c r="J102" s="233">
        <f>ROUND(I102*H102,2)</f>
        <v>0</v>
      </c>
      <c r="K102" s="229" t="s">
        <v>171</v>
      </c>
      <c r="L102" s="45"/>
      <c r="M102" s="234" t="s">
        <v>19</v>
      </c>
      <c r="N102" s="235" t="s">
        <v>46</v>
      </c>
      <c r="O102" s="85"/>
      <c r="P102" s="236">
        <f>O102*H102</f>
        <v>0</v>
      </c>
      <c r="Q102" s="236">
        <v>0</v>
      </c>
      <c r="R102" s="236">
        <f>Q102*H102</f>
        <v>0</v>
      </c>
      <c r="S102" s="236">
        <v>0</v>
      </c>
      <c r="T102" s="23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8" t="s">
        <v>172</v>
      </c>
      <c r="AT102" s="238" t="s">
        <v>167</v>
      </c>
      <c r="AU102" s="238" t="s">
        <v>84</v>
      </c>
      <c r="AY102" s="18" t="s">
        <v>165</v>
      </c>
      <c r="BE102" s="239">
        <f>IF(N102="základní",J102,0)</f>
        <v>0</v>
      </c>
      <c r="BF102" s="239">
        <f>IF(N102="snížená",J102,0)</f>
        <v>0</v>
      </c>
      <c r="BG102" s="239">
        <f>IF(N102="zákl. přenesená",J102,0)</f>
        <v>0</v>
      </c>
      <c r="BH102" s="239">
        <f>IF(N102="sníž. přenesená",J102,0)</f>
        <v>0</v>
      </c>
      <c r="BI102" s="239">
        <f>IF(N102="nulová",J102,0)</f>
        <v>0</v>
      </c>
      <c r="BJ102" s="18" t="s">
        <v>82</v>
      </c>
      <c r="BK102" s="239">
        <f>ROUND(I102*H102,2)</f>
        <v>0</v>
      </c>
      <c r="BL102" s="18" t="s">
        <v>172</v>
      </c>
      <c r="BM102" s="238" t="s">
        <v>181</v>
      </c>
    </row>
    <row r="103" spans="1:65" s="2" customFormat="1" ht="16.5" customHeight="1">
      <c r="A103" s="39"/>
      <c r="B103" s="40"/>
      <c r="C103" s="227" t="s">
        <v>182</v>
      </c>
      <c r="D103" s="227" t="s">
        <v>167</v>
      </c>
      <c r="E103" s="228" t="s">
        <v>183</v>
      </c>
      <c r="F103" s="229" t="s">
        <v>184</v>
      </c>
      <c r="G103" s="230" t="s">
        <v>170</v>
      </c>
      <c r="H103" s="231">
        <v>2.8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172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172</v>
      </c>
      <c r="BM103" s="238" t="s">
        <v>185</v>
      </c>
    </row>
    <row r="104" spans="1:65" s="2" customFormat="1" ht="16.5" customHeight="1">
      <c r="A104" s="39"/>
      <c r="B104" s="40"/>
      <c r="C104" s="227" t="s">
        <v>172</v>
      </c>
      <c r="D104" s="227" t="s">
        <v>167</v>
      </c>
      <c r="E104" s="228" t="s">
        <v>186</v>
      </c>
      <c r="F104" s="229" t="s">
        <v>187</v>
      </c>
      <c r="G104" s="230" t="s">
        <v>188</v>
      </c>
      <c r="H104" s="231">
        <v>289.2</v>
      </c>
      <c r="I104" s="232"/>
      <c r="J104" s="233">
        <f>ROUND(I104*H104,2)</f>
        <v>0</v>
      </c>
      <c r="K104" s="229" t="s">
        <v>171</v>
      </c>
      <c r="L104" s="45"/>
      <c r="M104" s="234" t="s">
        <v>19</v>
      </c>
      <c r="N104" s="235" t="s">
        <v>46</v>
      </c>
      <c r="O104" s="85"/>
      <c r="P104" s="236">
        <f>O104*H104</f>
        <v>0</v>
      </c>
      <c r="Q104" s="236">
        <v>0.00058</v>
      </c>
      <c r="R104" s="236">
        <f>Q104*H104</f>
        <v>0.167736</v>
      </c>
      <c r="S104" s="236">
        <v>0</v>
      </c>
      <c r="T104" s="23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8" t="s">
        <v>172</v>
      </c>
      <c r="AT104" s="238" t="s">
        <v>167</v>
      </c>
      <c r="AU104" s="238" t="s">
        <v>84</v>
      </c>
      <c r="AY104" s="18" t="s">
        <v>165</v>
      </c>
      <c r="BE104" s="239">
        <f>IF(N104="základní",J104,0)</f>
        <v>0</v>
      </c>
      <c r="BF104" s="239">
        <f>IF(N104="snížená",J104,0)</f>
        <v>0</v>
      </c>
      <c r="BG104" s="239">
        <f>IF(N104="zákl. přenesená",J104,0)</f>
        <v>0</v>
      </c>
      <c r="BH104" s="239">
        <f>IF(N104="sníž. přenesená",J104,0)</f>
        <v>0</v>
      </c>
      <c r="BI104" s="239">
        <f>IF(N104="nulová",J104,0)</f>
        <v>0</v>
      </c>
      <c r="BJ104" s="18" t="s">
        <v>82</v>
      </c>
      <c r="BK104" s="239">
        <f>ROUND(I104*H104,2)</f>
        <v>0</v>
      </c>
      <c r="BL104" s="18" t="s">
        <v>172</v>
      </c>
      <c r="BM104" s="238" t="s">
        <v>189</v>
      </c>
    </row>
    <row r="105" spans="1:65" s="2" customFormat="1" ht="16.5" customHeight="1">
      <c r="A105" s="39"/>
      <c r="B105" s="40"/>
      <c r="C105" s="227" t="s">
        <v>190</v>
      </c>
      <c r="D105" s="227" t="s">
        <v>167</v>
      </c>
      <c r="E105" s="228" t="s">
        <v>191</v>
      </c>
      <c r="F105" s="229" t="s">
        <v>192</v>
      </c>
      <c r="G105" s="230" t="s">
        <v>188</v>
      </c>
      <c r="H105" s="231">
        <v>289.2</v>
      </c>
      <c r="I105" s="232"/>
      <c r="J105" s="233">
        <f>ROUND(I105*H105,2)</f>
        <v>0</v>
      </c>
      <c r="K105" s="229" t="s">
        <v>171</v>
      </c>
      <c r="L105" s="45"/>
      <c r="M105" s="234" t="s">
        <v>19</v>
      </c>
      <c r="N105" s="235" t="s">
        <v>46</v>
      </c>
      <c r="O105" s="85"/>
      <c r="P105" s="236">
        <f>O105*H105</f>
        <v>0</v>
      </c>
      <c r="Q105" s="236">
        <v>0</v>
      </c>
      <c r="R105" s="236">
        <f>Q105*H105</f>
        <v>0</v>
      </c>
      <c r="S105" s="236">
        <v>0</v>
      </c>
      <c r="T105" s="23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8" t="s">
        <v>172</v>
      </c>
      <c r="AT105" s="238" t="s">
        <v>167</v>
      </c>
      <c r="AU105" s="238" t="s">
        <v>84</v>
      </c>
      <c r="AY105" s="18" t="s">
        <v>165</v>
      </c>
      <c r="BE105" s="239">
        <f>IF(N105="základní",J105,0)</f>
        <v>0</v>
      </c>
      <c r="BF105" s="239">
        <f>IF(N105="snížená",J105,0)</f>
        <v>0</v>
      </c>
      <c r="BG105" s="239">
        <f>IF(N105="zákl. přenesená",J105,0)</f>
        <v>0</v>
      </c>
      <c r="BH105" s="239">
        <f>IF(N105="sníž. přenesená",J105,0)</f>
        <v>0</v>
      </c>
      <c r="BI105" s="239">
        <f>IF(N105="nulová",J105,0)</f>
        <v>0</v>
      </c>
      <c r="BJ105" s="18" t="s">
        <v>82</v>
      </c>
      <c r="BK105" s="239">
        <f>ROUND(I105*H105,2)</f>
        <v>0</v>
      </c>
      <c r="BL105" s="18" t="s">
        <v>172</v>
      </c>
      <c r="BM105" s="238" t="s">
        <v>193</v>
      </c>
    </row>
    <row r="106" spans="1:65" s="2" customFormat="1" ht="16.5" customHeight="1">
      <c r="A106" s="39"/>
      <c r="B106" s="40"/>
      <c r="C106" s="227" t="s">
        <v>194</v>
      </c>
      <c r="D106" s="227" t="s">
        <v>167</v>
      </c>
      <c r="E106" s="228" t="s">
        <v>195</v>
      </c>
      <c r="F106" s="229" t="s">
        <v>196</v>
      </c>
      <c r="G106" s="230" t="s">
        <v>170</v>
      </c>
      <c r="H106" s="231">
        <v>289.2</v>
      </c>
      <c r="I106" s="232"/>
      <c r="J106" s="233">
        <f>ROUND(I106*H106,2)</f>
        <v>0</v>
      </c>
      <c r="K106" s="229" t="s">
        <v>171</v>
      </c>
      <c r="L106" s="45"/>
      <c r="M106" s="234" t="s">
        <v>19</v>
      </c>
      <c r="N106" s="235" t="s">
        <v>46</v>
      </c>
      <c r="O106" s="85"/>
      <c r="P106" s="236">
        <f>O106*H106</f>
        <v>0</v>
      </c>
      <c r="Q106" s="236">
        <v>0</v>
      </c>
      <c r="R106" s="236">
        <f>Q106*H106</f>
        <v>0</v>
      </c>
      <c r="S106" s="236">
        <v>0</v>
      </c>
      <c r="T106" s="23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8" t="s">
        <v>172</v>
      </c>
      <c r="AT106" s="238" t="s">
        <v>167</v>
      </c>
      <c r="AU106" s="238" t="s">
        <v>84</v>
      </c>
      <c r="AY106" s="18" t="s">
        <v>165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18" t="s">
        <v>82</v>
      </c>
      <c r="BK106" s="239">
        <f>ROUND(I106*H106,2)</f>
        <v>0</v>
      </c>
      <c r="BL106" s="18" t="s">
        <v>172</v>
      </c>
      <c r="BM106" s="238" t="s">
        <v>197</v>
      </c>
    </row>
    <row r="107" spans="1:65" s="2" customFormat="1" ht="16.5" customHeight="1">
      <c r="A107" s="39"/>
      <c r="B107" s="40"/>
      <c r="C107" s="227" t="s">
        <v>198</v>
      </c>
      <c r="D107" s="227" t="s">
        <v>167</v>
      </c>
      <c r="E107" s="228" t="s">
        <v>199</v>
      </c>
      <c r="F107" s="229" t="s">
        <v>200</v>
      </c>
      <c r="G107" s="230" t="s">
        <v>170</v>
      </c>
      <c r="H107" s="231">
        <v>50.589</v>
      </c>
      <c r="I107" s="232"/>
      <c r="J107" s="233">
        <f>ROUND(I107*H107,2)</f>
        <v>0</v>
      </c>
      <c r="K107" s="229" t="s">
        <v>171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</v>
      </c>
      <c r="R107" s="236">
        <f>Q107*H107</f>
        <v>0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172</v>
      </c>
      <c r="AT107" s="238" t="s">
        <v>167</v>
      </c>
      <c r="AU107" s="238" t="s">
        <v>84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172</v>
      </c>
      <c r="BM107" s="238" t="s">
        <v>201</v>
      </c>
    </row>
    <row r="108" spans="1:47" s="2" customFormat="1" ht="12">
      <c r="A108" s="39"/>
      <c r="B108" s="40"/>
      <c r="C108" s="41"/>
      <c r="D108" s="242" t="s">
        <v>202</v>
      </c>
      <c r="E108" s="41"/>
      <c r="F108" s="263" t="s">
        <v>203</v>
      </c>
      <c r="G108" s="41"/>
      <c r="H108" s="41"/>
      <c r="I108" s="147"/>
      <c r="J108" s="41"/>
      <c r="K108" s="41"/>
      <c r="L108" s="45"/>
      <c r="M108" s="264"/>
      <c r="N108" s="26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202</v>
      </c>
      <c r="AU108" s="18" t="s">
        <v>84</v>
      </c>
    </row>
    <row r="109" spans="1:51" s="13" customFormat="1" ht="12">
      <c r="A109" s="13"/>
      <c r="B109" s="240"/>
      <c r="C109" s="241"/>
      <c r="D109" s="242" t="s">
        <v>174</v>
      </c>
      <c r="E109" s="243" t="s">
        <v>19</v>
      </c>
      <c r="F109" s="244" t="s">
        <v>204</v>
      </c>
      <c r="G109" s="241"/>
      <c r="H109" s="245">
        <v>50.589</v>
      </c>
      <c r="I109" s="246"/>
      <c r="J109" s="241"/>
      <c r="K109" s="241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174</v>
      </c>
      <c r="AU109" s="251" t="s">
        <v>84</v>
      </c>
      <c r="AV109" s="13" t="s">
        <v>84</v>
      </c>
      <c r="AW109" s="13" t="s">
        <v>36</v>
      </c>
      <c r="AX109" s="13" t="s">
        <v>75</v>
      </c>
      <c r="AY109" s="251" t="s">
        <v>165</v>
      </c>
    </row>
    <row r="110" spans="1:51" s="14" customFormat="1" ht="12">
      <c r="A110" s="14"/>
      <c r="B110" s="252"/>
      <c r="C110" s="253"/>
      <c r="D110" s="242" t="s">
        <v>174</v>
      </c>
      <c r="E110" s="254" t="s">
        <v>19</v>
      </c>
      <c r="F110" s="255" t="s">
        <v>178</v>
      </c>
      <c r="G110" s="253"/>
      <c r="H110" s="256">
        <v>50.589</v>
      </c>
      <c r="I110" s="257"/>
      <c r="J110" s="253"/>
      <c r="K110" s="253"/>
      <c r="L110" s="258"/>
      <c r="M110" s="259"/>
      <c r="N110" s="260"/>
      <c r="O110" s="260"/>
      <c r="P110" s="260"/>
      <c r="Q110" s="260"/>
      <c r="R110" s="260"/>
      <c r="S110" s="260"/>
      <c r="T110" s="26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2" t="s">
        <v>174</v>
      </c>
      <c r="AU110" s="262" t="s">
        <v>84</v>
      </c>
      <c r="AV110" s="14" t="s">
        <v>172</v>
      </c>
      <c r="AW110" s="14" t="s">
        <v>36</v>
      </c>
      <c r="AX110" s="14" t="s">
        <v>82</v>
      </c>
      <c r="AY110" s="262" t="s">
        <v>165</v>
      </c>
    </row>
    <row r="111" spans="1:65" s="2" customFormat="1" ht="16.5" customHeight="1">
      <c r="A111" s="39"/>
      <c r="B111" s="40"/>
      <c r="C111" s="227" t="s">
        <v>205</v>
      </c>
      <c r="D111" s="227" t="s">
        <v>167</v>
      </c>
      <c r="E111" s="228" t="s">
        <v>206</v>
      </c>
      <c r="F111" s="229" t="s">
        <v>207</v>
      </c>
      <c r="G111" s="230" t="s">
        <v>170</v>
      </c>
      <c r="H111" s="231">
        <v>151.767</v>
      </c>
      <c r="I111" s="232"/>
      <c r="J111" s="233">
        <f>ROUND(I111*H111,2)</f>
        <v>0</v>
      </c>
      <c r="K111" s="229" t="s">
        <v>171</v>
      </c>
      <c r="L111" s="45"/>
      <c r="M111" s="234" t="s">
        <v>19</v>
      </c>
      <c r="N111" s="235" t="s">
        <v>46</v>
      </c>
      <c r="O111" s="85"/>
      <c r="P111" s="236">
        <f>O111*H111</f>
        <v>0</v>
      </c>
      <c r="Q111" s="236">
        <v>0</v>
      </c>
      <c r="R111" s="236">
        <f>Q111*H111</f>
        <v>0</v>
      </c>
      <c r="S111" s="236">
        <v>0</v>
      </c>
      <c r="T111" s="23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8" t="s">
        <v>172</v>
      </c>
      <c r="AT111" s="238" t="s">
        <v>167</v>
      </c>
      <c r="AU111" s="238" t="s">
        <v>84</v>
      </c>
      <c r="AY111" s="18" t="s">
        <v>165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18" t="s">
        <v>82</v>
      </c>
      <c r="BK111" s="239">
        <f>ROUND(I111*H111,2)</f>
        <v>0</v>
      </c>
      <c r="BL111" s="18" t="s">
        <v>172</v>
      </c>
      <c r="BM111" s="238" t="s">
        <v>208</v>
      </c>
    </row>
    <row r="112" spans="1:47" s="2" customFormat="1" ht="12">
      <c r="A112" s="39"/>
      <c r="B112" s="40"/>
      <c r="C112" s="41"/>
      <c r="D112" s="242" t="s">
        <v>202</v>
      </c>
      <c r="E112" s="41"/>
      <c r="F112" s="263" t="s">
        <v>203</v>
      </c>
      <c r="G112" s="41"/>
      <c r="H112" s="41"/>
      <c r="I112" s="147"/>
      <c r="J112" s="41"/>
      <c r="K112" s="41"/>
      <c r="L112" s="45"/>
      <c r="M112" s="264"/>
      <c r="N112" s="26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202</v>
      </c>
      <c r="AU112" s="18" t="s">
        <v>84</v>
      </c>
    </row>
    <row r="113" spans="1:51" s="13" customFormat="1" ht="12">
      <c r="A113" s="13"/>
      <c r="B113" s="240"/>
      <c r="C113" s="241"/>
      <c r="D113" s="242" t="s">
        <v>174</v>
      </c>
      <c r="E113" s="243" t="s">
        <v>19</v>
      </c>
      <c r="F113" s="244" t="s">
        <v>209</v>
      </c>
      <c r="G113" s="241"/>
      <c r="H113" s="245">
        <v>151.767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174</v>
      </c>
      <c r="AU113" s="251" t="s">
        <v>84</v>
      </c>
      <c r="AV113" s="13" t="s">
        <v>84</v>
      </c>
      <c r="AW113" s="13" t="s">
        <v>36</v>
      </c>
      <c r="AX113" s="13" t="s">
        <v>82</v>
      </c>
      <c r="AY113" s="251" t="s">
        <v>165</v>
      </c>
    </row>
    <row r="114" spans="1:65" s="2" customFormat="1" ht="16.5" customHeight="1">
      <c r="A114" s="39"/>
      <c r="B114" s="40"/>
      <c r="C114" s="227" t="s">
        <v>210</v>
      </c>
      <c r="D114" s="227" t="s">
        <v>167</v>
      </c>
      <c r="E114" s="228" t="s">
        <v>211</v>
      </c>
      <c r="F114" s="229" t="s">
        <v>212</v>
      </c>
      <c r="G114" s="230" t="s">
        <v>213</v>
      </c>
      <c r="H114" s="231">
        <v>93.59</v>
      </c>
      <c r="I114" s="232"/>
      <c r="J114" s="233">
        <f>ROUND(I114*H114,2)</f>
        <v>0</v>
      </c>
      <c r="K114" s="229" t="s">
        <v>171</v>
      </c>
      <c r="L114" s="45"/>
      <c r="M114" s="234" t="s">
        <v>19</v>
      </c>
      <c r="N114" s="235" t="s">
        <v>46</v>
      </c>
      <c r="O114" s="85"/>
      <c r="P114" s="236">
        <f>O114*H114</f>
        <v>0</v>
      </c>
      <c r="Q114" s="236">
        <v>0</v>
      </c>
      <c r="R114" s="236">
        <f>Q114*H114</f>
        <v>0</v>
      </c>
      <c r="S114" s="236">
        <v>0</v>
      </c>
      <c r="T114" s="23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8" t="s">
        <v>172</v>
      </c>
      <c r="AT114" s="238" t="s">
        <v>167</v>
      </c>
      <c r="AU114" s="238" t="s">
        <v>84</v>
      </c>
      <c r="AY114" s="18" t="s">
        <v>165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18" t="s">
        <v>82</v>
      </c>
      <c r="BK114" s="239">
        <f>ROUND(I114*H114,2)</f>
        <v>0</v>
      </c>
      <c r="BL114" s="18" t="s">
        <v>172</v>
      </c>
      <c r="BM114" s="238" t="s">
        <v>214</v>
      </c>
    </row>
    <row r="115" spans="1:47" s="2" customFormat="1" ht="12">
      <c r="A115" s="39"/>
      <c r="B115" s="40"/>
      <c r="C115" s="41"/>
      <c r="D115" s="242" t="s">
        <v>202</v>
      </c>
      <c r="E115" s="41"/>
      <c r="F115" s="263" t="s">
        <v>215</v>
      </c>
      <c r="G115" s="41"/>
      <c r="H115" s="41"/>
      <c r="I115" s="147"/>
      <c r="J115" s="41"/>
      <c r="K115" s="41"/>
      <c r="L115" s="45"/>
      <c r="M115" s="264"/>
      <c r="N115" s="26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202</v>
      </c>
      <c r="AU115" s="18" t="s">
        <v>84</v>
      </c>
    </row>
    <row r="116" spans="1:51" s="13" customFormat="1" ht="12">
      <c r="A116" s="13"/>
      <c r="B116" s="240"/>
      <c r="C116" s="241"/>
      <c r="D116" s="242" t="s">
        <v>174</v>
      </c>
      <c r="E116" s="243" t="s">
        <v>19</v>
      </c>
      <c r="F116" s="244" t="s">
        <v>216</v>
      </c>
      <c r="G116" s="241"/>
      <c r="H116" s="245">
        <v>93.59</v>
      </c>
      <c r="I116" s="246"/>
      <c r="J116" s="241"/>
      <c r="K116" s="241"/>
      <c r="L116" s="247"/>
      <c r="M116" s="248"/>
      <c r="N116" s="249"/>
      <c r="O116" s="249"/>
      <c r="P116" s="249"/>
      <c r="Q116" s="249"/>
      <c r="R116" s="249"/>
      <c r="S116" s="249"/>
      <c r="T116" s="25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174</v>
      </c>
      <c r="AU116" s="251" t="s">
        <v>84</v>
      </c>
      <c r="AV116" s="13" t="s">
        <v>84</v>
      </c>
      <c r="AW116" s="13" t="s">
        <v>36</v>
      </c>
      <c r="AX116" s="13" t="s">
        <v>82</v>
      </c>
      <c r="AY116" s="251" t="s">
        <v>165</v>
      </c>
    </row>
    <row r="117" spans="1:65" s="2" customFormat="1" ht="16.5" customHeight="1">
      <c r="A117" s="39"/>
      <c r="B117" s="40"/>
      <c r="C117" s="227" t="s">
        <v>217</v>
      </c>
      <c r="D117" s="227" t="s">
        <v>167</v>
      </c>
      <c r="E117" s="228" t="s">
        <v>218</v>
      </c>
      <c r="F117" s="229" t="s">
        <v>219</v>
      </c>
      <c r="G117" s="230" t="s">
        <v>170</v>
      </c>
      <c r="H117" s="231">
        <v>143.598</v>
      </c>
      <c r="I117" s="232"/>
      <c r="J117" s="233">
        <f>ROUND(I117*H117,2)</f>
        <v>0</v>
      </c>
      <c r="K117" s="229" t="s">
        <v>171</v>
      </c>
      <c r="L117" s="45"/>
      <c r="M117" s="234" t="s">
        <v>19</v>
      </c>
      <c r="N117" s="235" t="s">
        <v>46</v>
      </c>
      <c r="O117" s="85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8" t="s">
        <v>172</v>
      </c>
      <c r="AT117" s="238" t="s">
        <v>167</v>
      </c>
      <c r="AU117" s="238" t="s">
        <v>84</v>
      </c>
      <c r="AY117" s="18" t="s">
        <v>165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8" t="s">
        <v>82</v>
      </c>
      <c r="BK117" s="239">
        <f>ROUND(I117*H117,2)</f>
        <v>0</v>
      </c>
      <c r="BL117" s="18" t="s">
        <v>172</v>
      </c>
      <c r="BM117" s="238" t="s">
        <v>220</v>
      </c>
    </row>
    <row r="118" spans="1:51" s="13" customFormat="1" ht="12">
      <c r="A118" s="13"/>
      <c r="B118" s="240"/>
      <c r="C118" s="241"/>
      <c r="D118" s="242" t="s">
        <v>174</v>
      </c>
      <c r="E118" s="243" t="s">
        <v>19</v>
      </c>
      <c r="F118" s="244" t="s">
        <v>221</v>
      </c>
      <c r="G118" s="241"/>
      <c r="H118" s="245">
        <v>82.891</v>
      </c>
      <c r="I118" s="246"/>
      <c r="J118" s="241"/>
      <c r="K118" s="241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174</v>
      </c>
      <c r="AU118" s="251" t="s">
        <v>84</v>
      </c>
      <c r="AV118" s="13" t="s">
        <v>84</v>
      </c>
      <c r="AW118" s="13" t="s">
        <v>36</v>
      </c>
      <c r="AX118" s="13" t="s">
        <v>75</v>
      </c>
      <c r="AY118" s="251" t="s">
        <v>165</v>
      </c>
    </row>
    <row r="119" spans="1:51" s="13" customFormat="1" ht="12">
      <c r="A119" s="13"/>
      <c r="B119" s="240"/>
      <c r="C119" s="241"/>
      <c r="D119" s="242" t="s">
        <v>174</v>
      </c>
      <c r="E119" s="243" t="s">
        <v>19</v>
      </c>
      <c r="F119" s="244" t="s">
        <v>222</v>
      </c>
      <c r="G119" s="241"/>
      <c r="H119" s="245">
        <v>60.707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174</v>
      </c>
      <c r="AU119" s="251" t="s">
        <v>84</v>
      </c>
      <c r="AV119" s="13" t="s">
        <v>84</v>
      </c>
      <c r="AW119" s="13" t="s">
        <v>36</v>
      </c>
      <c r="AX119" s="13" t="s">
        <v>75</v>
      </c>
      <c r="AY119" s="251" t="s">
        <v>165</v>
      </c>
    </row>
    <row r="120" spans="1:51" s="14" customFormat="1" ht="12">
      <c r="A120" s="14"/>
      <c r="B120" s="252"/>
      <c r="C120" s="253"/>
      <c r="D120" s="242" t="s">
        <v>174</v>
      </c>
      <c r="E120" s="254" t="s">
        <v>19</v>
      </c>
      <c r="F120" s="255" t="s">
        <v>178</v>
      </c>
      <c r="G120" s="253"/>
      <c r="H120" s="256">
        <v>143.598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2" t="s">
        <v>174</v>
      </c>
      <c r="AU120" s="262" t="s">
        <v>84</v>
      </c>
      <c r="AV120" s="14" t="s">
        <v>172</v>
      </c>
      <c r="AW120" s="14" t="s">
        <v>36</v>
      </c>
      <c r="AX120" s="14" t="s">
        <v>82</v>
      </c>
      <c r="AY120" s="262" t="s">
        <v>165</v>
      </c>
    </row>
    <row r="121" spans="1:65" s="2" customFormat="1" ht="16.5" customHeight="1">
      <c r="A121" s="39"/>
      <c r="B121" s="40"/>
      <c r="C121" s="227" t="s">
        <v>223</v>
      </c>
      <c r="D121" s="227" t="s">
        <v>167</v>
      </c>
      <c r="E121" s="228" t="s">
        <v>224</v>
      </c>
      <c r="F121" s="229" t="s">
        <v>225</v>
      </c>
      <c r="G121" s="230" t="s">
        <v>170</v>
      </c>
      <c r="H121" s="231">
        <v>36.496</v>
      </c>
      <c r="I121" s="232"/>
      <c r="J121" s="233">
        <f>ROUND(I121*H121,2)</f>
        <v>0</v>
      </c>
      <c r="K121" s="229" t="s">
        <v>171</v>
      </c>
      <c r="L121" s="45"/>
      <c r="M121" s="234" t="s">
        <v>19</v>
      </c>
      <c r="N121" s="235" t="s">
        <v>46</v>
      </c>
      <c r="O121" s="85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8" t="s">
        <v>172</v>
      </c>
      <c r="AT121" s="238" t="s">
        <v>167</v>
      </c>
      <c r="AU121" s="238" t="s">
        <v>84</v>
      </c>
      <c r="AY121" s="18" t="s">
        <v>165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8" t="s">
        <v>82</v>
      </c>
      <c r="BK121" s="239">
        <f>ROUND(I121*H121,2)</f>
        <v>0</v>
      </c>
      <c r="BL121" s="18" t="s">
        <v>172</v>
      </c>
      <c r="BM121" s="238" t="s">
        <v>226</v>
      </c>
    </row>
    <row r="122" spans="1:51" s="13" customFormat="1" ht="12">
      <c r="A122" s="13"/>
      <c r="B122" s="240"/>
      <c r="C122" s="241"/>
      <c r="D122" s="242" t="s">
        <v>174</v>
      </c>
      <c r="E122" s="243" t="s">
        <v>19</v>
      </c>
      <c r="F122" s="244" t="s">
        <v>227</v>
      </c>
      <c r="G122" s="241"/>
      <c r="H122" s="245">
        <v>36.496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174</v>
      </c>
      <c r="AU122" s="251" t="s">
        <v>84</v>
      </c>
      <c r="AV122" s="13" t="s">
        <v>84</v>
      </c>
      <c r="AW122" s="13" t="s">
        <v>36</v>
      </c>
      <c r="AX122" s="13" t="s">
        <v>75</v>
      </c>
      <c r="AY122" s="251" t="s">
        <v>165</v>
      </c>
    </row>
    <row r="123" spans="1:51" s="14" customFormat="1" ht="12">
      <c r="A123" s="14"/>
      <c r="B123" s="252"/>
      <c r="C123" s="253"/>
      <c r="D123" s="242" t="s">
        <v>174</v>
      </c>
      <c r="E123" s="254" t="s">
        <v>19</v>
      </c>
      <c r="F123" s="255" t="s">
        <v>178</v>
      </c>
      <c r="G123" s="253"/>
      <c r="H123" s="256">
        <v>36.496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174</v>
      </c>
      <c r="AU123" s="262" t="s">
        <v>84</v>
      </c>
      <c r="AV123" s="14" t="s">
        <v>172</v>
      </c>
      <c r="AW123" s="14" t="s">
        <v>36</v>
      </c>
      <c r="AX123" s="14" t="s">
        <v>82</v>
      </c>
      <c r="AY123" s="262" t="s">
        <v>165</v>
      </c>
    </row>
    <row r="124" spans="1:65" s="2" customFormat="1" ht="16.5" customHeight="1">
      <c r="A124" s="39"/>
      <c r="B124" s="40"/>
      <c r="C124" s="266" t="s">
        <v>228</v>
      </c>
      <c r="D124" s="266" t="s">
        <v>229</v>
      </c>
      <c r="E124" s="267" t="s">
        <v>230</v>
      </c>
      <c r="F124" s="268" t="s">
        <v>231</v>
      </c>
      <c r="G124" s="269" t="s">
        <v>213</v>
      </c>
      <c r="H124" s="270">
        <v>72.992</v>
      </c>
      <c r="I124" s="271"/>
      <c r="J124" s="272">
        <f>ROUND(I124*H124,2)</f>
        <v>0</v>
      </c>
      <c r="K124" s="268" t="s">
        <v>171</v>
      </c>
      <c r="L124" s="273"/>
      <c r="M124" s="274" t="s">
        <v>19</v>
      </c>
      <c r="N124" s="275" t="s">
        <v>46</v>
      </c>
      <c r="O124" s="85"/>
      <c r="P124" s="236">
        <f>O124*H124</f>
        <v>0</v>
      </c>
      <c r="Q124" s="236">
        <v>1</v>
      </c>
      <c r="R124" s="236">
        <f>Q124*H124</f>
        <v>72.992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205</v>
      </c>
      <c r="AT124" s="238" t="s">
        <v>229</v>
      </c>
      <c r="AU124" s="238" t="s">
        <v>84</v>
      </c>
      <c r="AY124" s="18" t="s">
        <v>165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82</v>
      </c>
      <c r="BK124" s="239">
        <f>ROUND(I124*H124,2)</f>
        <v>0</v>
      </c>
      <c r="BL124" s="18" t="s">
        <v>172</v>
      </c>
      <c r="BM124" s="238" t="s">
        <v>232</v>
      </c>
    </row>
    <row r="125" spans="1:63" s="12" customFormat="1" ht="22.8" customHeight="1">
      <c r="A125" s="12"/>
      <c r="B125" s="211"/>
      <c r="C125" s="212"/>
      <c r="D125" s="213" t="s">
        <v>74</v>
      </c>
      <c r="E125" s="225" t="s">
        <v>182</v>
      </c>
      <c r="F125" s="225" t="s">
        <v>233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P126</f>
        <v>0</v>
      </c>
      <c r="Q125" s="219"/>
      <c r="R125" s="220">
        <f>R126</f>
        <v>0</v>
      </c>
      <c r="S125" s="219"/>
      <c r="T125" s="221">
        <f>T126</f>
        <v>20.306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82</v>
      </c>
      <c r="AT125" s="223" t="s">
        <v>74</v>
      </c>
      <c r="AU125" s="223" t="s">
        <v>82</v>
      </c>
      <c r="AY125" s="222" t="s">
        <v>165</v>
      </c>
      <c r="BK125" s="224">
        <f>BK126</f>
        <v>0</v>
      </c>
    </row>
    <row r="126" spans="1:65" s="2" customFormat="1" ht="16.5" customHeight="1">
      <c r="A126" s="39"/>
      <c r="B126" s="40"/>
      <c r="C126" s="227" t="s">
        <v>234</v>
      </c>
      <c r="D126" s="227" t="s">
        <v>167</v>
      </c>
      <c r="E126" s="228" t="s">
        <v>235</v>
      </c>
      <c r="F126" s="229" t="s">
        <v>236</v>
      </c>
      <c r="G126" s="230" t="s">
        <v>170</v>
      </c>
      <c r="H126" s="231">
        <v>9.23</v>
      </c>
      <c r="I126" s="232"/>
      <c r="J126" s="233">
        <f>ROUND(I126*H126,2)</f>
        <v>0</v>
      </c>
      <c r="K126" s="229" t="s">
        <v>19</v>
      </c>
      <c r="L126" s="45"/>
      <c r="M126" s="234" t="s">
        <v>19</v>
      </c>
      <c r="N126" s="235" t="s">
        <v>46</v>
      </c>
      <c r="O126" s="85"/>
      <c r="P126" s="236">
        <f>O126*H126</f>
        <v>0</v>
      </c>
      <c r="Q126" s="236">
        <v>0</v>
      </c>
      <c r="R126" s="236">
        <f>Q126*H126</f>
        <v>0</v>
      </c>
      <c r="S126" s="236">
        <v>2.2</v>
      </c>
      <c r="T126" s="237">
        <f>S126*H126</f>
        <v>20.306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172</v>
      </c>
      <c r="AT126" s="238" t="s">
        <v>167</v>
      </c>
      <c r="AU126" s="238" t="s">
        <v>84</v>
      </c>
      <c r="AY126" s="18" t="s">
        <v>165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82</v>
      </c>
      <c r="BK126" s="239">
        <f>ROUND(I126*H126,2)</f>
        <v>0</v>
      </c>
      <c r="BL126" s="18" t="s">
        <v>172</v>
      </c>
      <c r="BM126" s="238" t="s">
        <v>237</v>
      </c>
    </row>
    <row r="127" spans="1:63" s="12" customFormat="1" ht="22.8" customHeight="1">
      <c r="A127" s="12"/>
      <c r="B127" s="211"/>
      <c r="C127" s="212"/>
      <c r="D127" s="213" t="s">
        <v>74</v>
      </c>
      <c r="E127" s="225" t="s">
        <v>172</v>
      </c>
      <c r="F127" s="225" t="s">
        <v>238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SUM(P128:P133)</f>
        <v>0</v>
      </c>
      <c r="Q127" s="219"/>
      <c r="R127" s="220">
        <f>SUM(R128:R133)</f>
        <v>45.14835679</v>
      </c>
      <c r="S127" s="219"/>
      <c r="T127" s="221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82</v>
      </c>
      <c r="AT127" s="223" t="s">
        <v>74</v>
      </c>
      <c r="AU127" s="223" t="s">
        <v>82</v>
      </c>
      <c r="AY127" s="222" t="s">
        <v>165</v>
      </c>
      <c r="BK127" s="224">
        <f>SUM(BK128:BK133)</f>
        <v>0</v>
      </c>
    </row>
    <row r="128" spans="1:65" s="2" customFormat="1" ht="16.5" customHeight="1">
      <c r="A128" s="39"/>
      <c r="B128" s="40"/>
      <c r="C128" s="227" t="s">
        <v>239</v>
      </c>
      <c r="D128" s="227" t="s">
        <v>167</v>
      </c>
      <c r="E128" s="228" t="s">
        <v>240</v>
      </c>
      <c r="F128" s="229" t="s">
        <v>241</v>
      </c>
      <c r="G128" s="230" t="s">
        <v>170</v>
      </c>
      <c r="H128" s="231">
        <v>7.227</v>
      </c>
      <c r="I128" s="232"/>
      <c r="J128" s="233">
        <f>ROUND(I128*H128,2)</f>
        <v>0</v>
      </c>
      <c r="K128" s="229" t="s">
        <v>171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1.89077</v>
      </c>
      <c r="R128" s="236">
        <f>Q128*H128</f>
        <v>13.66459479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172</v>
      </c>
      <c r="AT128" s="238" t="s">
        <v>167</v>
      </c>
      <c r="AU128" s="238" t="s">
        <v>84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172</v>
      </c>
      <c r="BM128" s="238" t="s">
        <v>242</v>
      </c>
    </row>
    <row r="129" spans="1:51" s="13" customFormat="1" ht="12">
      <c r="A129" s="13"/>
      <c r="B129" s="240"/>
      <c r="C129" s="241"/>
      <c r="D129" s="242" t="s">
        <v>174</v>
      </c>
      <c r="E129" s="243" t="s">
        <v>19</v>
      </c>
      <c r="F129" s="244" t="s">
        <v>243</v>
      </c>
      <c r="G129" s="241"/>
      <c r="H129" s="245">
        <v>7.227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174</v>
      </c>
      <c r="AU129" s="251" t="s">
        <v>84</v>
      </c>
      <c r="AV129" s="13" t="s">
        <v>84</v>
      </c>
      <c r="AW129" s="13" t="s">
        <v>36</v>
      </c>
      <c r="AX129" s="13" t="s">
        <v>75</v>
      </c>
      <c r="AY129" s="251" t="s">
        <v>165</v>
      </c>
    </row>
    <row r="130" spans="1:51" s="14" customFormat="1" ht="12">
      <c r="A130" s="14"/>
      <c r="B130" s="252"/>
      <c r="C130" s="253"/>
      <c r="D130" s="242" t="s">
        <v>174</v>
      </c>
      <c r="E130" s="254" t="s">
        <v>19</v>
      </c>
      <c r="F130" s="255" t="s">
        <v>178</v>
      </c>
      <c r="G130" s="253"/>
      <c r="H130" s="256">
        <v>7.227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174</v>
      </c>
      <c r="AU130" s="262" t="s">
        <v>84</v>
      </c>
      <c r="AV130" s="14" t="s">
        <v>172</v>
      </c>
      <c r="AW130" s="14" t="s">
        <v>36</v>
      </c>
      <c r="AX130" s="14" t="s">
        <v>82</v>
      </c>
      <c r="AY130" s="262" t="s">
        <v>165</v>
      </c>
    </row>
    <row r="131" spans="1:65" s="2" customFormat="1" ht="16.5" customHeight="1">
      <c r="A131" s="39"/>
      <c r="B131" s="40"/>
      <c r="C131" s="227" t="s">
        <v>8</v>
      </c>
      <c r="D131" s="227" t="s">
        <v>167</v>
      </c>
      <c r="E131" s="228" t="s">
        <v>244</v>
      </c>
      <c r="F131" s="229" t="s">
        <v>245</v>
      </c>
      <c r="G131" s="230" t="s">
        <v>170</v>
      </c>
      <c r="H131" s="231">
        <v>14.093</v>
      </c>
      <c r="I131" s="232"/>
      <c r="J131" s="233">
        <f>ROUND(I131*H131,2)</f>
        <v>0</v>
      </c>
      <c r="K131" s="229" t="s">
        <v>171</v>
      </c>
      <c r="L131" s="45"/>
      <c r="M131" s="234" t="s">
        <v>19</v>
      </c>
      <c r="N131" s="235" t="s">
        <v>46</v>
      </c>
      <c r="O131" s="85"/>
      <c r="P131" s="236">
        <f>O131*H131</f>
        <v>0</v>
      </c>
      <c r="Q131" s="236">
        <v>2.234</v>
      </c>
      <c r="R131" s="236">
        <f>Q131*H131</f>
        <v>31.483762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172</v>
      </c>
      <c r="AT131" s="238" t="s">
        <v>167</v>
      </c>
      <c r="AU131" s="238" t="s">
        <v>84</v>
      </c>
      <c r="AY131" s="18" t="s">
        <v>165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82</v>
      </c>
      <c r="BK131" s="239">
        <f>ROUND(I131*H131,2)</f>
        <v>0</v>
      </c>
      <c r="BL131" s="18" t="s">
        <v>172</v>
      </c>
      <c r="BM131" s="238" t="s">
        <v>246</v>
      </c>
    </row>
    <row r="132" spans="1:51" s="13" customFormat="1" ht="12">
      <c r="A132" s="13"/>
      <c r="B132" s="240"/>
      <c r="C132" s="241"/>
      <c r="D132" s="242" t="s">
        <v>174</v>
      </c>
      <c r="E132" s="243" t="s">
        <v>19</v>
      </c>
      <c r="F132" s="244" t="s">
        <v>247</v>
      </c>
      <c r="G132" s="241"/>
      <c r="H132" s="245">
        <v>14.093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174</v>
      </c>
      <c r="AU132" s="251" t="s">
        <v>84</v>
      </c>
      <c r="AV132" s="13" t="s">
        <v>84</v>
      </c>
      <c r="AW132" s="13" t="s">
        <v>36</v>
      </c>
      <c r="AX132" s="13" t="s">
        <v>75</v>
      </c>
      <c r="AY132" s="251" t="s">
        <v>165</v>
      </c>
    </row>
    <row r="133" spans="1:51" s="14" customFormat="1" ht="12">
      <c r="A133" s="14"/>
      <c r="B133" s="252"/>
      <c r="C133" s="253"/>
      <c r="D133" s="242" t="s">
        <v>174</v>
      </c>
      <c r="E133" s="254" t="s">
        <v>19</v>
      </c>
      <c r="F133" s="255" t="s">
        <v>178</v>
      </c>
      <c r="G133" s="253"/>
      <c r="H133" s="256">
        <v>14.093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174</v>
      </c>
      <c r="AU133" s="262" t="s">
        <v>84</v>
      </c>
      <c r="AV133" s="14" t="s">
        <v>172</v>
      </c>
      <c r="AW133" s="14" t="s">
        <v>36</v>
      </c>
      <c r="AX133" s="14" t="s">
        <v>82</v>
      </c>
      <c r="AY133" s="262" t="s">
        <v>165</v>
      </c>
    </row>
    <row r="134" spans="1:63" s="12" customFormat="1" ht="22.8" customHeight="1">
      <c r="A134" s="12"/>
      <c r="B134" s="211"/>
      <c r="C134" s="212"/>
      <c r="D134" s="213" t="s">
        <v>74</v>
      </c>
      <c r="E134" s="225" t="s">
        <v>205</v>
      </c>
      <c r="F134" s="225" t="s">
        <v>248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SUM(P135:P182)</f>
        <v>0</v>
      </c>
      <c r="Q134" s="219"/>
      <c r="R134" s="220">
        <f>SUM(R135:R182)</f>
        <v>35.53548000000001</v>
      </c>
      <c r="S134" s="219"/>
      <c r="T134" s="221">
        <f>SUM(T135:T182)</f>
        <v>0.2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82</v>
      </c>
      <c r="AT134" s="223" t="s">
        <v>74</v>
      </c>
      <c r="AU134" s="223" t="s">
        <v>82</v>
      </c>
      <c r="AY134" s="222" t="s">
        <v>165</v>
      </c>
      <c r="BK134" s="224">
        <f>SUM(BK135:BK182)</f>
        <v>0</v>
      </c>
    </row>
    <row r="135" spans="1:65" s="2" customFormat="1" ht="16.5" customHeight="1">
      <c r="A135" s="39"/>
      <c r="B135" s="40"/>
      <c r="C135" s="227" t="s">
        <v>249</v>
      </c>
      <c r="D135" s="227" t="s">
        <v>167</v>
      </c>
      <c r="E135" s="228" t="s">
        <v>250</v>
      </c>
      <c r="F135" s="229" t="s">
        <v>251</v>
      </c>
      <c r="G135" s="230" t="s">
        <v>252</v>
      </c>
      <c r="H135" s="231">
        <v>32</v>
      </c>
      <c r="I135" s="232"/>
      <c r="J135" s="233">
        <f>ROUND(I135*H135,2)</f>
        <v>0</v>
      </c>
      <c r="K135" s="229" t="s">
        <v>171</v>
      </c>
      <c r="L135" s="45"/>
      <c r="M135" s="234" t="s">
        <v>19</v>
      </c>
      <c r="N135" s="235" t="s">
        <v>46</v>
      </c>
      <c r="O135" s="85"/>
      <c r="P135" s="236">
        <f>O135*H135</f>
        <v>0</v>
      </c>
      <c r="Q135" s="236">
        <v>3E-05</v>
      </c>
      <c r="R135" s="236">
        <f>Q135*H135</f>
        <v>0.00096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172</v>
      </c>
      <c r="AT135" s="238" t="s">
        <v>167</v>
      </c>
      <c r="AU135" s="238" t="s">
        <v>84</v>
      </c>
      <c r="AY135" s="18" t="s">
        <v>165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82</v>
      </c>
      <c r="BK135" s="239">
        <f>ROUND(I135*H135,2)</f>
        <v>0</v>
      </c>
      <c r="BL135" s="18" t="s">
        <v>172</v>
      </c>
      <c r="BM135" s="238" t="s">
        <v>253</v>
      </c>
    </row>
    <row r="136" spans="1:65" s="2" customFormat="1" ht="16.5" customHeight="1">
      <c r="A136" s="39"/>
      <c r="B136" s="40"/>
      <c r="C136" s="266" t="s">
        <v>254</v>
      </c>
      <c r="D136" s="266" t="s">
        <v>229</v>
      </c>
      <c r="E136" s="267" t="s">
        <v>255</v>
      </c>
      <c r="F136" s="268" t="s">
        <v>256</v>
      </c>
      <c r="G136" s="269" t="s">
        <v>252</v>
      </c>
      <c r="H136" s="270">
        <v>32</v>
      </c>
      <c r="I136" s="271"/>
      <c r="J136" s="272">
        <f>ROUND(I136*H136,2)</f>
        <v>0</v>
      </c>
      <c r="K136" s="268" t="s">
        <v>19</v>
      </c>
      <c r="L136" s="273"/>
      <c r="M136" s="274" t="s">
        <v>19</v>
      </c>
      <c r="N136" s="275" t="s">
        <v>46</v>
      </c>
      <c r="O136" s="85"/>
      <c r="P136" s="236">
        <f>O136*H136</f>
        <v>0</v>
      </c>
      <c r="Q136" s="236">
        <v>0.024</v>
      </c>
      <c r="R136" s="236">
        <f>Q136*H136</f>
        <v>0.768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205</v>
      </c>
      <c r="AT136" s="238" t="s">
        <v>229</v>
      </c>
      <c r="AU136" s="238" t="s">
        <v>84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172</v>
      </c>
      <c r="BM136" s="238" t="s">
        <v>257</v>
      </c>
    </row>
    <row r="137" spans="1:65" s="2" customFormat="1" ht="16.5" customHeight="1">
      <c r="A137" s="39"/>
      <c r="B137" s="40"/>
      <c r="C137" s="227" t="s">
        <v>258</v>
      </c>
      <c r="D137" s="227" t="s">
        <v>167</v>
      </c>
      <c r="E137" s="228" t="s">
        <v>259</v>
      </c>
      <c r="F137" s="229" t="s">
        <v>260</v>
      </c>
      <c r="G137" s="230" t="s">
        <v>261</v>
      </c>
      <c r="H137" s="231">
        <v>1</v>
      </c>
      <c r="I137" s="232"/>
      <c r="J137" s="233">
        <f>ROUND(I137*H137,2)</f>
        <v>0</v>
      </c>
      <c r="K137" s="229" t="s">
        <v>19</v>
      </c>
      <c r="L137" s="45"/>
      <c r="M137" s="234" t="s">
        <v>19</v>
      </c>
      <c r="N137" s="235" t="s">
        <v>46</v>
      </c>
      <c r="O137" s="85"/>
      <c r="P137" s="236">
        <f>O137*H137</f>
        <v>0</v>
      </c>
      <c r="Q137" s="236">
        <v>3E-05</v>
      </c>
      <c r="R137" s="236">
        <f>Q137*H137</f>
        <v>3E-05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172</v>
      </c>
      <c r="AT137" s="238" t="s">
        <v>167</v>
      </c>
      <c r="AU137" s="238" t="s">
        <v>84</v>
      </c>
      <c r="AY137" s="18" t="s">
        <v>165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82</v>
      </c>
      <c r="BK137" s="239">
        <f>ROUND(I137*H137,2)</f>
        <v>0</v>
      </c>
      <c r="BL137" s="18" t="s">
        <v>172</v>
      </c>
      <c r="BM137" s="238" t="s">
        <v>262</v>
      </c>
    </row>
    <row r="138" spans="1:65" s="2" customFormat="1" ht="16.5" customHeight="1">
      <c r="A138" s="39"/>
      <c r="B138" s="40"/>
      <c r="C138" s="227" t="s">
        <v>263</v>
      </c>
      <c r="D138" s="227" t="s">
        <v>167</v>
      </c>
      <c r="E138" s="228" t="s">
        <v>264</v>
      </c>
      <c r="F138" s="229" t="s">
        <v>265</v>
      </c>
      <c r="G138" s="230" t="s">
        <v>252</v>
      </c>
      <c r="H138" s="231">
        <v>11</v>
      </c>
      <c r="I138" s="232"/>
      <c r="J138" s="233">
        <f>ROUND(I138*H138,2)</f>
        <v>0</v>
      </c>
      <c r="K138" s="229" t="s">
        <v>171</v>
      </c>
      <c r="L138" s="45"/>
      <c r="M138" s="234" t="s">
        <v>19</v>
      </c>
      <c r="N138" s="235" t="s">
        <v>46</v>
      </c>
      <c r="O138" s="85"/>
      <c r="P138" s="236">
        <f>O138*H138</f>
        <v>0</v>
      </c>
      <c r="Q138" s="236">
        <v>4E-05</v>
      </c>
      <c r="R138" s="236">
        <f>Q138*H138</f>
        <v>0.00044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172</v>
      </c>
      <c r="AT138" s="238" t="s">
        <v>167</v>
      </c>
      <c r="AU138" s="238" t="s">
        <v>84</v>
      </c>
      <c r="AY138" s="18" t="s">
        <v>165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82</v>
      </c>
      <c r="BK138" s="239">
        <f>ROUND(I138*H138,2)</f>
        <v>0</v>
      </c>
      <c r="BL138" s="18" t="s">
        <v>172</v>
      </c>
      <c r="BM138" s="238" t="s">
        <v>266</v>
      </c>
    </row>
    <row r="139" spans="1:65" s="2" customFormat="1" ht="16.5" customHeight="1">
      <c r="A139" s="39"/>
      <c r="B139" s="40"/>
      <c r="C139" s="266" t="s">
        <v>267</v>
      </c>
      <c r="D139" s="266" t="s">
        <v>229</v>
      </c>
      <c r="E139" s="267" t="s">
        <v>268</v>
      </c>
      <c r="F139" s="268" t="s">
        <v>269</v>
      </c>
      <c r="G139" s="269" t="s">
        <v>252</v>
      </c>
      <c r="H139" s="270">
        <v>11</v>
      </c>
      <c r="I139" s="271"/>
      <c r="J139" s="272">
        <f>ROUND(I139*H139,2)</f>
        <v>0</v>
      </c>
      <c r="K139" s="268" t="s">
        <v>19</v>
      </c>
      <c r="L139" s="273"/>
      <c r="M139" s="274" t="s">
        <v>19</v>
      </c>
      <c r="N139" s="275" t="s">
        <v>46</v>
      </c>
      <c r="O139" s="85"/>
      <c r="P139" s="236">
        <f>O139*H139</f>
        <v>0</v>
      </c>
      <c r="Q139" s="236">
        <v>0.037</v>
      </c>
      <c r="R139" s="236">
        <f>Q139*H139</f>
        <v>0.407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205</v>
      </c>
      <c r="AT139" s="238" t="s">
        <v>229</v>
      </c>
      <c r="AU139" s="238" t="s">
        <v>84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172</v>
      </c>
      <c r="BM139" s="238" t="s">
        <v>270</v>
      </c>
    </row>
    <row r="140" spans="1:65" s="2" customFormat="1" ht="16.5" customHeight="1">
      <c r="A140" s="39"/>
      <c r="B140" s="40"/>
      <c r="C140" s="227" t="s">
        <v>7</v>
      </c>
      <c r="D140" s="227" t="s">
        <v>167</v>
      </c>
      <c r="E140" s="228" t="s">
        <v>271</v>
      </c>
      <c r="F140" s="229" t="s">
        <v>272</v>
      </c>
      <c r="G140" s="230" t="s">
        <v>252</v>
      </c>
      <c r="H140" s="231">
        <v>38</v>
      </c>
      <c r="I140" s="232"/>
      <c r="J140" s="233">
        <f>ROUND(I140*H140,2)</f>
        <v>0</v>
      </c>
      <c r="K140" s="229" t="s">
        <v>171</v>
      </c>
      <c r="L140" s="45"/>
      <c r="M140" s="234" t="s">
        <v>19</v>
      </c>
      <c r="N140" s="235" t="s">
        <v>46</v>
      </c>
      <c r="O140" s="85"/>
      <c r="P140" s="236">
        <f>O140*H140</f>
        <v>0</v>
      </c>
      <c r="Q140" s="236">
        <v>8E-05</v>
      </c>
      <c r="R140" s="236">
        <f>Q140*H140</f>
        <v>0.00304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172</v>
      </c>
      <c r="AT140" s="238" t="s">
        <v>167</v>
      </c>
      <c r="AU140" s="238" t="s">
        <v>84</v>
      </c>
      <c r="AY140" s="18" t="s">
        <v>165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82</v>
      </c>
      <c r="BK140" s="239">
        <f>ROUND(I140*H140,2)</f>
        <v>0</v>
      </c>
      <c r="BL140" s="18" t="s">
        <v>172</v>
      </c>
      <c r="BM140" s="238" t="s">
        <v>273</v>
      </c>
    </row>
    <row r="141" spans="1:65" s="2" customFormat="1" ht="16.5" customHeight="1">
      <c r="A141" s="39"/>
      <c r="B141" s="40"/>
      <c r="C141" s="266" t="s">
        <v>274</v>
      </c>
      <c r="D141" s="266" t="s">
        <v>229</v>
      </c>
      <c r="E141" s="267" t="s">
        <v>275</v>
      </c>
      <c r="F141" s="268" t="s">
        <v>276</v>
      </c>
      <c r="G141" s="269" t="s">
        <v>252</v>
      </c>
      <c r="H141" s="270">
        <v>38</v>
      </c>
      <c r="I141" s="271"/>
      <c r="J141" s="272">
        <f>ROUND(I141*H141,2)</f>
        <v>0</v>
      </c>
      <c r="K141" s="268" t="s">
        <v>19</v>
      </c>
      <c r="L141" s="273"/>
      <c r="M141" s="274" t="s">
        <v>19</v>
      </c>
      <c r="N141" s="275" t="s">
        <v>46</v>
      </c>
      <c r="O141" s="85"/>
      <c r="P141" s="236">
        <f>O141*H141</f>
        <v>0</v>
      </c>
      <c r="Q141" s="236">
        <v>0.072</v>
      </c>
      <c r="R141" s="236">
        <f>Q141*H141</f>
        <v>2.7359999999999998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205</v>
      </c>
      <c r="AT141" s="238" t="s">
        <v>229</v>
      </c>
      <c r="AU141" s="238" t="s">
        <v>84</v>
      </c>
      <c r="AY141" s="18" t="s">
        <v>165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82</v>
      </c>
      <c r="BK141" s="239">
        <f>ROUND(I141*H141,2)</f>
        <v>0</v>
      </c>
      <c r="BL141" s="18" t="s">
        <v>172</v>
      </c>
      <c r="BM141" s="238" t="s">
        <v>277</v>
      </c>
    </row>
    <row r="142" spans="1:65" s="2" customFormat="1" ht="16.5" customHeight="1">
      <c r="A142" s="39"/>
      <c r="B142" s="40"/>
      <c r="C142" s="227" t="s">
        <v>278</v>
      </c>
      <c r="D142" s="227" t="s">
        <v>167</v>
      </c>
      <c r="E142" s="228" t="s">
        <v>279</v>
      </c>
      <c r="F142" s="229" t="s">
        <v>280</v>
      </c>
      <c r="G142" s="230" t="s">
        <v>261</v>
      </c>
      <c r="H142" s="231">
        <v>2</v>
      </c>
      <c r="I142" s="232"/>
      <c r="J142" s="233">
        <f>ROUND(I142*H142,2)</f>
        <v>0</v>
      </c>
      <c r="K142" s="229" t="s">
        <v>171</v>
      </c>
      <c r="L142" s="45"/>
      <c r="M142" s="234" t="s">
        <v>19</v>
      </c>
      <c r="N142" s="235" t="s">
        <v>46</v>
      </c>
      <c r="O142" s="85"/>
      <c r="P142" s="236">
        <f>O142*H142</f>
        <v>0</v>
      </c>
      <c r="Q142" s="236">
        <v>0.00013</v>
      </c>
      <c r="R142" s="236">
        <f>Q142*H142</f>
        <v>0.00026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172</v>
      </c>
      <c r="AT142" s="238" t="s">
        <v>167</v>
      </c>
      <c r="AU142" s="238" t="s">
        <v>84</v>
      </c>
      <c r="AY142" s="18" t="s">
        <v>165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82</v>
      </c>
      <c r="BK142" s="239">
        <f>ROUND(I142*H142,2)</f>
        <v>0</v>
      </c>
      <c r="BL142" s="18" t="s">
        <v>172</v>
      </c>
      <c r="BM142" s="238" t="s">
        <v>281</v>
      </c>
    </row>
    <row r="143" spans="1:65" s="2" customFormat="1" ht="21.75" customHeight="1">
      <c r="A143" s="39"/>
      <c r="B143" s="40"/>
      <c r="C143" s="266" t="s">
        <v>282</v>
      </c>
      <c r="D143" s="266" t="s">
        <v>229</v>
      </c>
      <c r="E143" s="267" t="s">
        <v>283</v>
      </c>
      <c r="F143" s="268" t="s">
        <v>284</v>
      </c>
      <c r="G143" s="269" t="s">
        <v>261</v>
      </c>
      <c r="H143" s="270">
        <v>2.03</v>
      </c>
      <c r="I143" s="271"/>
      <c r="J143" s="272">
        <f>ROUND(I143*H143,2)</f>
        <v>0</v>
      </c>
      <c r="K143" s="268" t="s">
        <v>19</v>
      </c>
      <c r="L143" s="273"/>
      <c r="M143" s="274" t="s">
        <v>19</v>
      </c>
      <c r="N143" s="275" t="s">
        <v>46</v>
      </c>
      <c r="O143" s="85"/>
      <c r="P143" s="236">
        <f>O143*H143</f>
        <v>0</v>
      </c>
      <c r="Q143" s="236">
        <v>0.016</v>
      </c>
      <c r="R143" s="236">
        <f>Q143*H143</f>
        <v>0.032479999999999995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205</v>
      </c>
      <c r="AT143" s="238" t="s">
        <v>229</v>
      </c>
      <c r="AU143" s="238" t="s">
        <v>84</v>
      </c>
      <c r="AY143" s="18" t="s">
        <v>165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82</v>
      </c>
      <c r="BK143" s="239">
        <f>ROUND(I143*H143,2)</f>
        <v>0</v>
      </c>
      <c r="BL143" s="18" t="s">
        <v>172</v>
      </c>
      <c r="BM143" s="238" t="s">
        <v>285</v>
      </c>
    </row>
    <row r="144" spans="1:65" s="2" customFormat="1" ht="16.5" customHeight="1">
      <c r="A144" s="39"/>
      <c r="B144" s="40"/>
      <c r="C144" s="227" t="s">
        <v>286</v>
      </c>
      <c r="D144" s="227" t="s">
        <v>167</v>
      </c>
      <c r="E144" s="228" t="s">
        <v>287</v>
      </c>
      <c r="F144" s="229" t="s">
        <v>288</v>
      </c>
      <c r="G144" s="230" t="s">
        <v>261</v>
      </c>
      <c r="H144" s="231">
        <v>5</v>
      </c>
      <c r="I144" s="232"/>
      <c r="J144" s="233">
        <f>ROUND(I144*H144,2)</f>
        <v>0</v>
      </c>
      <c r="K144" s="229" t="s">
        <v>19</v>
      </c>
      <c r="L144" s="45"/>
      <c r="M144" s="234" t="s">
        <v>19</v>
      </c>
      <c r="N144" s="235" t="s">
        <v>46</v>
      </c>
      <c r="O144" s="85"/>
      <c r="P144" s="236">
        <f>O144*H144</f>
        <v>0</v>
      </c>
      <c r="Q144" s="236">
        <v>0.00013</v>
      </c>
      <c r="R144" s="236">
        <f>Q144*H144</f>
        <v>0.00065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172</v>
      </c>
      <c r="AT144" s="238" t="s">
        <v>167</v>
      </c>
      <c r="AU144" s="238" t="s">
        <v>84</v>
      </c>
      <c r="AY144" s="18" t="s">
        <v>165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82</v>
      </c>
      <c r="BK144" s="239">
        <f>ROUND(I144*H144,2)</f>
        <v>0</v>
      </c>
      <c r="BL144" s="18" t="s">
        <v>172</v>
      </c>
      <c r="BM144" s="238" t="s">
        <v>289</v>
      </c>
    </row>
    <row r="145" spans="1:65" s="2" customFormat="1" ht="16.5" customHeight="1">
      <c r="A145" s="39"/>
      <c r="B145" s="40"/>
      <c r="C145" s="266" t="s">
        <v>290</v>
      </c>
      <c r="D145" s="266" t="s">
        <v>229</v>
      </c>
      <c r="E145" s="267" t="s">
        <v>291</v>
      </c>
      <c r="F145" s="268" t="s">
        <v>292</v>
      </c>
      <c r="G145" s="269" t="s">
        <v>261</v>
      </c>
      <c r="H145" s="270">
        <v>5.075</v>
      </c>
      <c r="I145" s="271"/>
      <c r="J145" s="272">
        <f>ROUND(I145*H145,2)</f>
        <v>0</v>
      </c>
      <c r="K145" s="268" t="s">
        <v>171</v>
      </c>
      <c r="L145" s="273"/>
      <c r="M145" s="274" t="s">
        <v>19</v>
      </c>
      <c r="N145" s="275" t="s">
        <v>46</v>
      </c>
      <c r="O145" s="85"/>
      <c r="P145" s="236">
        <f>O145*H145</f>
        <v>0</v>
      </c>
      <c r="Q145" s="236">
        <v>0.01</v>
      </c>
      <c r="R145" s="236">
        <f>Q145*H145</f>
        <v>0.05075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205</v>
      </c>
      <c r="AT145" s="238" t="s">
        <v>229</v>
      </c>
      <c r="AU145" s="238" t="s">
        <v>84</v>
      </c>
      <c r="AY145" s="18" t="s">
        <v>165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82</v>
      </c>
      <c r="BK145" s="239">
        <f>ROUND(I145*H145,2)</f>
        <v>0</v>
      </c>
      <c r="BL145" s="18" t="s">
        <v>172</v>
      </c>
      <c r="BM145" s="238" t="s">
        <v>293</v>
      </c>
    </row>
    <row r="146" spans="1:65" s="2" customFormat="1" ht="16.5" customHeight="1">
      <c r="A146" s="39"/>
      <c r="B146" s="40"/>
      <c r="C146" s="227" t="s">
        <v>294</v>
      </c>
      <c r="D146" s="227" t="s">
        <v>167</v>
      </c>
      <c r="E146" s="228" t="s">
        <v>295</v>
      </c>
      <c r="F146" s="229" t="s">
        <v>296</v>
      </c>
      <c r="G146" s="230" t="s">
        <v>261</v>
      </c>
      <c r="H146" s="231">
        <v>1</v>
      </c>
      <c r="I146" s="232"/>
      <c r="J146" s="233">
        <f>ROUND(I146*H146,2)</f>
        <v>0</v>
      </c>
      <c r="K146" s="229" t="s">
        <v>171</v>
      </c>
      <c r="L146" s="45"/>
      <c r="M146" s="234" t="s">
        <v>19</v>
      </c>
      <c r="N146" s="235" t="s">
        <v>46</v>
      </c>
      <c r="O146" s="85"/>
      <c r="P146" s="236">
        <f>O146*H146</f>
        <v>0</v>
      </c>
      <c r="Q146" s="236">
        <v>0.00014</v>
      </c>
      <c r="R146" s="236">
        <f>Q146*H146</f>
        <v>0.00014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172</v>
      </c>
      <c r="AT146" s="238" t="s">
        <v>167</v>
      </c>
      <c r="AU146" s="238" t="s">
        <v>84</v>
      </c>
      <c r="AY146" s="18" t="s">
        <v>165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82</v>
      </c>
      <c r="BK146" s="239">
        <f>ROUND(I146*H146,2)</f>
        <v>0</v>
      </c>
      <c r="BL146" s="18" t="s">
        <v>172</v>
      </c>
      <c r="BM146" s="238" t="s">
        <v>297</v>
      </c>
    </row>
    <row r="147" spans="1:65" s="2" customFormat="1" ht="16.5" customHeight="1">
      <c r="A147" s="39"/>
      <c r="B147" s="40"/>
      <c r="C147" s="266" t="s">
        <v>298</v>
      </c>
      <c r="D147" s="266" t="s">
        <v>229</v>
      </c>
      <c r="E147" s="267" t="s">
        <v>299</v>
      </c>
      <c r="F147" s="268" t="s">
        <v>300</v>
      </c>
      <c r="G147" s="269" t="s">
        <v>261</v>
      </c>
      <c r="H147" s="270">
        <v>1.015</v>
      </c>
      <c r="I147" s="271"/>
      <c r="J147" s="272">
        <f>ROUND(I147*H147,2)</f>
        <v>0</v>
      </c>
      <c r="K147" s="268" t="s">
        <v>19</v>
      </c>
      <c r="L147" s="273"/>
      <c r="M147" s="274" t="s">
        <v>19</v>
      </c>
      <c r="N147" s="275" t="s">
        <v>46</v>
      </c>
      <c r="O147" s="85"/>
      <c r="P147" s="236">
        <f>O147*H147</f>
        <v>0</v>
      </c>
      <c r="Q147" s="236">
        <v>0.042</v>
      </c>
      <c r="R147" s="236">
        <f>Q147*H147</f>
        <v>0.04263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205</v>
      </c>
      <c r="AT147" s="238" t="s">
        <v>229</v>
      </c>
      <c r="AU147" s="238" t="s">
        <v>84</v>
      </c>
      <c r="AY147" s="18" t="s">
        <v>165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82</v>
      </c>
      <c r="BK147" s="239">
        <f>ROUND(I147*H147,2)</f>
        <v>0</v>
      </c>
      <c r="BL147" s="18" t="s">
        <v>172</v>
      </c>
      <c r="BM147" s="238" t="s">
        <v>301</v>
      </c>
    </row>
    <row r="148" spans="1:65" s="2" customFormat="1" ht="16.5" customHeight="1">
      <c r="A148" s="39"/>
      <c r="B148" s="40"/>
      <c r="C148" s="227" t="s">
        <v>302</v>
      </c>
      <c r="D148" s="227" t="s">
        <v>167</v>
      </c>
      <c r="E148" s="228" t="s">
        <v>303</v>
      </c>
      <c r="F148" s="229" t="s">
        <v>304</v>
      </c>
      <c r="G148" s="230" t="s">
        <v>261</v>
      </c>
      <c r="H148" s="231">
        <v>3</v>
      </c>
      <c r="I148" s="232"/>
      <c r="J148" s="233">
        <f>ROUND(I148*H148,2)</f>
        <v>0</v>
      </c>
      <c r="K148" s="229" t="s">
        <v>171</v>
      </c>
      <c r="L148" s="45"/>
      <c r="M148" s="234" t="s">
        <v>19</v>
      </c>
      <c r="N148" s="235" t="s">
        <v>46</v>
      </c>
      <c r="O148" s="85"/>
      <c r="P148" s="236">
        <f>O148*H148</f>
        <v>0</v>
      </c>
      <c r="Q148" s="236">
        <v>0.00016</v>
      </c>
      <c r="R148" s="236">
        <f>Q148*H148</f>
        <v>0.00048000000000000007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172</v>
      </c>
      <c r="AT148" s="238" t="s">
        <v>167</v>
      </c>
      <c r="AU148" s="238" t="s">
        <v>84</v>
      </c>
      <c r="AY148" s="18" t="s">
        <v>165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82</v>
      </c>
      <c r="BK148" s="239">
        <f>ROUND(I148*H148,2)</f>
        <v>0</v>
      </c>
      <c r="BL148" s="18" t="s">
        <v>172</v>
      </c>
      <c r="BM148" s="238" t="s">
        <v>305</v>
      </c>
    </row>
    <row r="149" spans="1:65" s="2" customFormat="1" ht="16.5" customHeight="1">
      <c r="A149" s="39"/>
      <c r="B149" s="40"/>
      <c r="C149" s="266" t="s">
        <v>306</v>
      </c>
      <c r="D149" s="266" t="s">
        <v>229</v>
      </c>
      <c r="E149" s="267" t="s">
        <v>307</v>
      </c>
      <c r="F149" s="268" t="s">
        <v>308</v>
      </c>
      <c r="G149" s="269" t="s">
        <v>261</v>
      </c>
      <c r="H149" s="270">
        <v>2.03</v>
      </c>
      <c r="I149" s="271"/>
      <c r="J149" s="272">
        <f>ROUND(I149*H149,2)</f>
        <v>0</v>
      </c>
      <c r="K149" s="268" t="s">
        <v>171</v>
      </c>
      <c r="L149" s="273"/>
      <c r="M149" s="274" t="s">
        <v>19</v>
      </c>
      <c r="N149" s="275" t="s">
        <v>46</v>
      </c>
      <c r="O149" s="85"/>
      <c r="P149" s="236">
        <f>O149*H149</f>
        <v>0</v>
      </c>
      <c r="Q149" s="236">
        <v>0.073</v>
      </c>
      <c r="R149" s="236">
        <f>Q149*H149</f>
        <v>0.14819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205</v>
      </c>
      <c r="AT149" s="238" t="s">
        <v>229</v>
      </c>
      <c r="AU149" s="238" t="s">
        <v>84</v>
      </c>
      <c r="AY149" s="18" t="s">
        <v>165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82</v>
      </c>
      <c r="BK149" s="239">
        <f>ROUND(I149*H149,2)</f>
        <v>0</v>
      </c>
      <c r="BL149" s="18" t="s">
        <v>172</v>
      </c>
      <c r="BM149" s="238" t="s">
        <v>309</v>
      </c>
    </row>
    <row r="150" spans="1:65" s="2" customFormat="1" ht="16.5" customHeight="1">
      <c r="A150" s="39"/>
      <c r="B150" s="40"/>
      <c r="C150" s="227" t="s">
        <v>310</v>
      </c>
      <c r="D150" s="227" t="s">
        <v>167</v>
      </c>
      <c r="E150" s="228" t="s">
        <v>311</v>
      </c>
      <c r="F150" s="229" t="s">
        <v>312</v>
      </c>
      <c r="G150" s="230" t="s">
        <v>252</v>
      </c>
      <c r="H150" s="231">
        <v>4</v>
      </c>
      <c r="I150" s="232"/>
      <c r="J150" s="233">
        <f>ROUND(I150*H150,2)</f>
        <v>0</v>
      </c>
      <c r="K150" s="229" t="s">
        <v>171</v>
      </c>
      <c r="L150" s="45"/>
      <c r="M150" s="234" t="s">
        <v>19</v>
      </c>
      <c r="N150" s="235" t="s">
        <v>46</v>
      </c>
      <c r="O150" s="85"/>
      <c r="P150" s="236">
        <f>O150*H150</f>
        <v>0</v>
      </c>
      <c r="Q150" s="236">
        <v>1E-05</v>
      </c>
      <c r="R150" s="236">
        <f>Q150*H150</f>
        <v>4E-05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172</v>
      </c>
      <c r="AT150" s="238" t="s">
        <v>167</v>
      </c>
      <c r="AU150" s="238" t="s">
        <v>84</v>
      </c>
      <c r="AY150" s="18" t="s">
        <v>165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82</v>
      </c>
      <c r="BK150" s="239">
        <f>ROUND(I150*H150,2)</f>
        <v>0</v>
      </c>
      <c r="BL150" s="18" t="s">
        <v>172</v>
      </c>
      <c r="BM150" s="238" t="s">
        <v>313</v>
      </c>
    </row>
    <row r="151" spans="1:65" s="2" customFormat="1" ht="16.5" customHeight="1">
      <c r="A151" s="39"/>
      <c r="B151" s="40"/>
      <c r="C151" s="266" t="s">
        <v>314</v>
      </c>
      <c r="D151" s="266" t="s">
        <v>229</v>
      </c>
      <c r="E151" s="267" t="s">
        <v>315</v>
      </c>
      <c r="F151" s="268" t="s">
        <v>316</v>
      </c>
      <c r="G151" s="269" t="s">
        <v>252</v>
      </c>
      <c r="H151" s="270">
        <v>4</v>
      </c>
      <c r="I151" s="271"/>
      <c r="J151" s="272">
        <f>ROUND(I151*H151,2)</f>
        <v>0</v>
      </c>
      <c r="K151" s="268" t="s">
        <v>171</v>
      </c>
      <c r="L151" s="273"/>
      <c r="M151" s="274" t="s">
        <v>19</v>
      </c>
      <c r="N151" s="275" t="s">
        <v>46</v>
      </c>
      <c r="O151" s="85"/>
      <c r="P151" s="236">
        <f>O151*H151</f>
        <v>0</v>
      </c>
      <c r="Q151" s="236">
        <v>0.0018</v>
      </c>
      <c r="R151" s="236">
        <f>Q151*H151</f>
        <v>0.0072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205</v>
      </c>
      <c r="AT151" s="238" t="s">
        <v>229</v>
      </c>
      <c r="AU151" s="238" t="s">
        <v>84</v>
      </c>
      <c r="AY151" s="18" t="s">
        <v>165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82</v>
      </c>
      <c r="BK151" s="239">
        <f>ROUND(I151*H151,2)</f>
        <v>0</v>
      </c>
      <c r="BL151" s="18" t="s">
        <v>172</v>
      </c>
      <c r="BM151" s="238" t="s">
        <v>317</v>
      </c>
    </row>
    <row r="152" spans="1:65" s="2" customFormat="1" ht="16.5" customHeight="1">
      <c r="A152" s="39"/>
      <c r="B152" s="40"/>
      <c r="C152" s="227" t="s">
        <v>318</v>
      </c>
      <c r="D152" s="227" t="s">
        <v>167</v>
      </c>
      <c r="E152" s="228" t="s">
        <v>319</v>
      </c>
      <c r="F152" s="229" t="s">
        <v>320</v>
      </c>
      <c r="G152" s="230" t="s">
        <v>252</v>
      </c>
      <c r="H152" s="231">
        <v>2</v>
      </c>
      <c r="I152" s="232"/>
      <c r="J152" s="233">
        <f>ROUND(I152*H152,2)</f>
        <v>0</v>
      </c>
      <c r="K152" s="229" t="s">
        <v>171</v>
      </c>
      <c r="L152" s="45"/>
      <c r="M152" s="234" t="s">
        <v>19</v>
      </c>
      <c r="N152" s="235" t="s">
        <v>46</v>
      </c>
      <c r="O152" s="85"/>
      <c r="P152" s="236">
        <f>O152*H152</f>
        <v>0</v>
      </c>
      <c r="Q152" s="236">
        <v>1E-05</v>
      </c>
      <c r="R152" s="236">
        <f>Q152*H152</f>
        <v>2E-05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172</v>
      </c>
      <c r="AT152" s="238" t="s">
        <v>167</v>
      </c>
      <c r="AU152" s="238" t="s">
        <v>84</v>
      </c>
      <c r="AY152" s="18" t="s">
        <v>165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82</v>
      </c>
      <c r="BK152" s="239">
        <f>ROUND(I152*H152,2)</f>
        <v>0</v>
      </c>
      <c r="BL152" s="18" t="s">
        <v>172</v>
      </c>
      <c r="BM152" s="238" t="s">
        <v>321</v>
      </c>
    </row>
    <row r="153" spans="1:65" s="2" customFormat="1" ht="16.5" customHeight="1">
      <c r="A153" s="39"/>
      <c r="B153" s="40"/>
      <c r="C153" s="266" t="s">
        <v>322</v>
      </c>
      <c r="D153" s="266" t="s">
        <v>229</v>
      </c>
      <c r="E153" s="267" t="s">
        <v>323</v>
      </c>
      <c r="F153" s="268" t="s">
        <v>324</v>
      </c>
      <c r="G153" s="269" t="s">
        <v>252</v>
      </c>
      <c r="H153" s="270">
        <v>2</v>
      </c>
      <c r="I153" s="271"/>
      <c r="J153" s="272">
        <f>ROUND(I153*H153,2)</f>
        <v>0</v>
      </c>
      <c r="K153" s="268" t="s">
        <v>171</v>
      </c>
      <c r="L153" s="273"/>
      <c r="M153" s="274" t="s">
        <v>19</v>
      </c>
      <c r="N153" s="275" t="s">
        <v>46</v>
      </c>
      <c r="O153" s="85"/>
      <c r="P153" s="236">
        <f>O153*H153</f>
        <v>0</v>
      </c>
      <c r="Q153" s="236">
        <v>0.0029</v>
      </c>
      <c r="R153" s="236">
        <f>Q153*H153</f>
        <v>0.0058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205</v>
      </c>
      <c r="AT153" s="238" t="s">
        <v>229</v>
      </c>
      <c r="AU153" s="238" t="s">
        <v>84</v>
      </c>
      <c r="AY153" s="18" t="s">
        <v>165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82</v>
      </c>
      <c r="BK153" s="239">
        <f>ROUND(I153*H153,2)</f>
        <v>0</v>
      </c>
      <c r="BL153" s="18" t="s">
        <v>172</v>
      </c>
      <c r="BM153" s="238" t="s">
        <v>325</v>
      </c>
    </row>
    <row r="154" spans="1:65" s="2" customFormat="1" ht="16.5" customHeight="1">
      <c r="A154" s="39"/>
      <c r="B154" s="40"/>
      <c r="C154" s="227" t="s">
        <v>326</v>
      </c>
      <c r="D154" s="227" t="s">
        <v>167</v>
      </c>
      <c r="E154" s="228" t="s">
        <v>327</v>
      </c>
      <c r="F154" s="229" t="s">
        <v>328</v>
      </c>
      <c r="G154" s="230" t="s">
        <v>261</v>
      </c>
      <c r="H154" s="231">
        <v>4</v>
      </c>
      <c r="I154" s="232"/>
      <c r="J154" s="233">
        <f>ROUND(I154*H154,2)</f>
        <v>0</v>
      </c>
      <c r="K154" s="229" t="s">
        <v>19</v>
      </c>
      <c r="L154" s="45"/>
      <c r="M154" s="234" t="s">
        <v>19</v>
      </c>
      <c r="N154" s="235" t="s">
        <v>46</v>
      </c>
      <c r="O154" s="85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172</v>
      </c>
      <c r="AT154" s="238" t="s">
        <v>167</v>
      </c>
      <c r="AU154" s="238" t="s">
        <v>84</v>
      </c>
      <c r="AY154" s="18" t="s">
        <v>165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82</v>
      </c>
      <c r="BK154" s="239">
        <f>ROUND(I154*H154,2)</f>
        <v>0</v>
      </c>
      <c r="BL154" s="18" t="s">
        <v>172</v>
      </c>
      <c r="BM154" s="238" t="s">
        <v>329</v>
      </c>
    </row>
    <row r="155" spans="1:65" s="2" customFormat="1" ht="16.5" customHeight="1">
      <c r="A155" s="39"/>
      <c r="B155" s="40"/>
      <c r="C155" s="266" t="s">
        <v>330</v>
      </c>
      <c r="D155" s="266" t="s">
        <v>229</v>
      </c>
      <c r="E155" s="267" t="s">
        <v>331</v>
      </c>
      <c r="F155" s="268" t="s">
        <v>332</v>
      </c>
      <c r="G155" s="269" t="s">
        <v>261</v>
      </c>
      <c r="H155" s="270">
        <v>4</v>
      </c>
      <c r="I155" s="271"/>
      <c r="J155" s="272">
        <f>ROUND(I155*H155,2)</f>
        <v>0</v>
      </c>
      <c r="K155" s="268" t="s">
        <v>171</v>
      </c>
      <c r="L155" s="273"/>
      <c r="M155" s="274" t="s">
        <v>19</v>
      </c>
      <c r="N155" s="275" t="s">
        <v>46</v>
      </c>
      <c r="O155" s="85"/>
      <c r="P155" s="236">
        <f>O155*H155</f>
        <v>0</v>
      </c>
      <c r="Q155" s="236">
        <v>0.0255</v>
      </c>
      <c r="R155" s="236">
        <f>Q155*H155</f>
        <v>0.102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205</v>
      </c>
      <c r="AT155" s="238" t="s">
        <v>229</v>
      </c>
      <c r="AU155" s="238" t="s">
        <v>84</v>
      </c>
      <c r="AY155" s="18" t="s">
        <v>165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82</v>
      </c>
      <c r="BK155" s="239">
        <f>ROUND(I155*H155,2)</f>
        <v>0</v>
      </c>
      <c r="BL155" s="18" t="s">
        <v>172</v>
      </c>
      <c r="BM155" s="238" t="s">
        <v>333</v>
      </c>
    </row>
    <row r="156" spans="1:65" s="2" customFormat="1" ht="16.5" customHeight="1">
      <c r="A156" s="39"/>
      <c r="B156" s="40"/>
      <c r="C156" s="227" t="s">
        <v>334</v>
      </c>
      <c r="D156" s="227" t="s">
        <v>167</v>
      </c>
      <c r="E156" s="228" t="s">
        <v>335</v>
      </c>
      <c r="F156" s="229" t="s">
        <v>336</v>
      </c>
      <c r="G156" s="230" t="s">
        <v>261</v>
      </c>
      <c r="H156" s="231">
        <v>4</v>
      </c>
      <c r="I156" s="232"/>
      <c r="J156" s="233">
        <f>ROUND(I156*H156,2)</f>
        <v>0</v>
      </c>
      <c r="K156" s="229" t="s">
        <v>171</v>
      </c>
      <c r="L156" s="45"/>
      <c r="M156" s="234" t="s">
        <v>19</v>
      </c>
      <c r="N156" s="235" t="s">
        <v>46</v>
      </c>
      <c r="O156" s="85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172</v>
      </c>
      <c r="AT156" s="238" t="s">
        <v>167</v>
      </c>
      <c r="AU156" s="238" t="s">
        <v>84</v>
      </c>
      <c r="AY156" s="18" t="s">
        <v>165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82</v>
      </c>
      <c r="BK156" s="239">
        <f>ROUND(I156*H156,2)</f>
        <v>0</v>
      </c>
      <c r="BL156" s="18" t="s">
        <v>172</v>
      </c>
      <c r="BM156" s="238" t="s">
        <v>337</v>
      </c>
    </row>
    <row r="157" spans="1:65" s="2" customFormat="1" ht="16.5" customHeight="1">
      <c r="A157" s="39"/>
      <c r="B157" s="40"/>
      <c r="C157" s="266" t="s">
        <v>338</v>
      </c>
      <c r="D157" s="266" t="s">
        <v>229</v>
      </c>
      <c r="E157" s="267" t="s">
        <v>339</v>
      </c>
      <c r="F157" s="268" t="s">
        <v>340</v>
      </c>
      <c r="G157" s="269" t="s">
        <v>261</v>
      </c>
      <c r="H157" s="270">
        <v>4</v>
      </c>
      <c r="I157" s="271"/>
      <c r="J157" s="272">
        <f>ROUND(I157*H157,2)</f>
        <v>0</v>
      </c>
      <c r="K157" s="268" t="s">
        <v>171</v>
      </c>
      <c r="L157" s="273"/>
      <c r="M157" s="274" t="s">
        <v>19</v>
      </c>
      <c r="N157" s="275" t="s">
        <v>46</v>
      </c>
      <c r="O157" s="85"/>
      <c r="P157" s="236">
        <f>O157*H157</f>
        <v>0</v>
      </c>
      <c r="Q157" s="236">
        <v>0.0006</v>
      </c>
      <c r="R157" s="236">
        <f>Q157*H157</f>
        <v>0.0024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205</v>
      </c>
      <c r="AT157" s="238" t="s">
        <v>229</v>
      </c>
      <c r="AU157" s="238" t="s">
        <v>84</v>
      </c>
      <c r="AY157" s="18" t="s">
        <v>165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82</v>
      </c>
      <c r="BK157" s="239">
        <f>ROUND(I157*H157,2)</f>
        <v>0</v>
      </c>
      <c r="BL157" s="18" t="s">
        <v>172</v>
      </c>
      <c r="BM157" s="238" t="s">
        <v>341</v>
      </c>
    </row>
    <row r="158" spans="1:65" s="2" customFormat="1" ht="16.5" customHeight="1">
      <c r="A158" s="39"/>
      <c r="B158" s="40"/>
      <c r="C158" s="227" t="s">
        <v>342</v>
      </c>
      <c r="D158" s="227" t="s">
        <v>167</v>
      </c>
      <c r="E158" s="228" t="s">
        <v>343</v>
      </c>
      <c r="F158" s="229" t="s">
        <v>344</v>
      </c>
      <c r="G158" s="230" t="s">
        <v>261</v>
      </c>
      <c r="H158" s="231">
        <v>4</v>
      </c>
      <c r="I158" s="232"/>
      <c r="J158" s="233">
        <f>ROUND(I158*H158,2)</f>
        <v>0</v>
      </c>
      <c r="K158" s="229" t="s">
        <v>171</v>
      </c>
      <c r="L158" s="45"/>
      <c r="M158" s="234" t="s">
        <v>19</v>
      </c>
      <c r="N158" s="235" t="s">
        <v>46</v>
      </c>
      <c r="O158" s="85"/>
      <c r="P158" s="236">
        <f>O158*H158</f>
        <v>0</v>
      </c>
      <c r="Q158" s="236">
        <v>2.35574</v>
      </c>
      <c r="R158" s="236">
        <f>Q158*H158</f>
        <v>9.42296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172</v>
      </c>
      <c r="AT158" s="238" t="s">
        <v>167</v>
      </c>
      <c r="AU158" s="238" t="s">
        <v>84</v>
      </c>
      <c r="AY158" s="18" t="s">
        <v>165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82</v>
      </c>
      <c r="BK158" s="239">
        <f>ROUND(I158*H158,2)</f>
        <v>0</v>
      </c>
      <c r="BL158" s="18" t="s">
        <v>172</v>
      </c>
      <c r="BM158" s="238" t="s">
        <v>345</v>
      </c>
    </row>
    <row r="159" spans="1:65" s="2" customFormat="1" ht="16.5" customHeight="1">
      <c r="A159" s="39"/>
      <c r="B159" s="40"/>
      <c r="C159" s="266" t="s">
        <v>346</v>
      </c>
      <c r="D159" s="266" t="s">
        <v>229</v>
      </c>
      <c r="E159" s="267" t="s">
        <v>347</v>
      </c>
      <c r="F159" s="268" t="s">
        <v>348</v>
      </c>
      <c r="G159" s="269" t="s">
        <v>261</v>
      </c>
      <c r="H159" s="270">
        <v>4</v>
      </c>
      <c r="I159" s="271"/>
      <c r="J159" s="272">
        <f>ROUND(I159*H159,2)</f>
        <v>0</v>
      </c>
      <c r="K159" s="268" t="s">
        <v>19</v>
      </c>
      <c r="L159" s="273"/>
      <c r="M159" s="274" t="s">
        <v>19</v>
      </c>
      <c r="N159" s="275" t="s">
        <v>46</v>
      </c>
      <c r="O159" s="85"/>
      <c r="P159" s="236">
        <f>O159*H159</f>
        <v>0</v>
      </c>
      <c r="Q159" s="236">
        <v>1.013</v>
      </c>
      <c r="R159" s="236">
        <f>Q159*H159</f>
        <v>4.052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205</v>
      </c>
      <c r="AT159" s="238" t="s">
        <v>229</v>
      </c>
      <c r="AU159" s="238" t="s">
        <v>84</v>
      </c>
      <c r="AY159" s="18" t="s">
        <v>165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82</v>
      </c>
      <c r="BK159" s="239">
        <f>ROUND(I159*H159,2)</f>
        <v>0</v>
      </c>
      <c r="BL159" s="18" t="s">
        <v>172</v>
      </c>
      <c r="BM159" s="238" t="s">
        <v>349</v>
      </c>
    </row>
    <row r="160" spans="1:65" s="2" customFormat="1" ht="16.5" customHeight="1">
      <c r="A160" s="39"/>
      <c r="B160" s="40"/>
      <c r="C160" s="266" t="s">
        <v>350</v>
      </c>
      <c r="D160" s="266" t="s">
        <v>229</v>
      </c>
      <c r="E160" s="267" t="s">
        <v>351</v>
      </c>
      <c r="F160" s="268" t="s">
        <v>352</v>
      </c>
      <c r="G160" s="269" t="s">
        <v>261</v>
      </c>
      <c r="H160" s="270">
        <v>2</v>
      </c>
      <c r="I160" s="271"/>
      <c r="J160" s="272">
        <f>ROUND(I160*H160,2)</f>
        <v>0</v>
      </c>
      <c r="K160" s="268" t="s">
        <v>19</v>
      </c>
      <c r="L160" s="273"/>
      <c r="M160" s="274" t="s">
        <v>19</v>
      </c>
      <c r="N160" s="275" t="s">
        <v>46</v>
      </c>
      <c r="O160" s="85"/>
      <c r="P160" s="236">
        <f>O160*H160</f>
        <v>0</v>
      </c>
      <c r="Q160" s="236">
        <v>0.254</v>
      </c>
      <c r="R160" s="236">
        <f>Q160*H160</f>
        <v>0.508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205</v>
      </c>
      <c r="AT160" s="238" t="s">
        <v>229</v>
      </c>
      <c r="AU160" s="238" t="s">
        <v>84</v>
      </c>
      <c r="AY160" s="18" t="s">
        <v>165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82</v>
      </c>
      <c r="BK160" s="239">
        <f>ROUND(I160*H160,2)</f>
        <v>0</v>
      </c>
      <c r="BL160" s="18" t="s">
        <v>172</v>
      </c>
      <c r="BM160" s="238" t="s">
        <v>353</v>
      </c>
    </row>
    <row r="161" spans="1:65" s="2" customFormat="1" ht="16.5" customHeight="1">
      <c r="A161" s="39"/>
      <c r="B161" s="40"/>
      <c r="C161" s="266" t="s">
        <v>354</v>
      </c>
      <c r="D161" s="266" t="s">
        <v>229</v>
      </c>
      <c r="E161" s="267" t="s">
        <v>355</v>
      </c>
      <c r="F161" s="268" t="s">
        <v>356</v>
      </c>
      <c r="G161" s="269" t="s">
        <v>261</v>
      </c>
      <c r="H161" s="270">
        <v>1</v>
      </c>
      <c r="I161" s="271"/>
      <c r="J161" s="272">
        <f>ROUND(I161*H161,2)</f>
        <v>0</v>
      </c>
      <c r="K161" s="268" t="s">
        <v>19</v>
      </c>
      <c r="L161" s="273"/>
      <c r="M161" s="274" t="s">
        <v>19</v>
      </c>
      <c r="N161" s="275" t="s">
        <v>46</v>
      </c>
      <c r="O161" s="85"/>
      <c r="P161" s="236">
        <f>O161*H161</f>
        <v>0</v>
      </c>
      <c r="Q161" s="236">
        <v>0.506</v>
      </c>
      <c r="R161" s="236">
        <f>Q161*H161</f>
        <v>0.506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205</v>
      </c>
      <c r="AT161" s="238" t="s">
        <v>229</v>
      </c>
      <c r="AU161" s="238" t="s">
        <v>84</v>
      </c>
      <c r="AY161" s="18" t="s">
        <v>165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82</v>
      </c>
      <c r="BK161" s="239">
        <f>ROUND(I161*H161,2)</f>
        <v>0</v>
      </c>
      <c r="BL161" s="18" t="s">
        <v>172</v>
      </c>
      <c r="BM161" s="238" t="s">
        <v>357</v>
      </c>
    </row>
    <row r="162" spans="1:65" s="2" customFormat="1" ht="16.5" customHeight="1">
      <c r="A162" s="39"/>
      <c r="B162" s="40"/>
      <c r="C162" s="266" t="s">
        <v>358</v>
      </c>
      <c r="D162" s="266" t="s">
        <v>229</v>
      </c>
      <c r="E162" s="267" t="s">
        <v>359</v>
      </c>
      <c r="F162" s="268" t="s">
        <v>360</v>
      </c>
      <c r="G162" s="269" t="s">
        <v>261</v>
      </c>
      <c r="H162" s="270">
        <v>4</v>
      </c>
      <c r="I162" s="271"/>
      <c r="J162" s="272">
        <f>ROUND(I162*H162,2)</f>
        <v>0</v>
      </c>
      <c r="K162" s="268" t="s">
        <v>19</v>
      </c>
      <c r="L162" s="273"/>
      <c r="M162" s="274" t="s">
        <v>19</v>
      </c>
      <c r="N162" s="275" t="s">
        <v>46</v>
      </c>
      <c r="O162" s="85"/>
      <c r="P162" s="236">
        <f>O162*H162</f>
        <v>0</v>
      </c>
      <c r="Q162" s="236">
        <v>0.548</v>
      </c>
      <c r="R162" s="236">
        <f>Q162*H162</f>
        <v>2.192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205</v>
      </c>
      <c r="AT162" s="238" t="s">
        <v>229</v>
      </c>
      <c r="AU162" s="238" t="s">
        <v>84</v>
      </c>
      <c r="AY162" s="18" t="s">
        <v>165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82</v>
      </c>
      <c r="BK162" s="239">
        <f>ROUND(I162*H162,2)</f>
        <v>0</v>
      </c>
      <c r="BL162" s="18" t="s">
        <v>172</v>
      </c>
      <c r="BM162" s="238" t="s">
        <v>361</v>
      </c>
    </row>
    <row r="163" spans="1:65" s="2" customFormat="1" ht="16.5" customHeight="1">
      <c r="A163" s="39"/>
      <c r="B163" s="40"/>
      <c r="C163" s="266" t="s">
        <v>362</v>
      </c>
      <c r="D163" s="266" t="s">
        <v>229</v>
      </c>
      <c r="E163" s="267" t="s">
        <v>363</v>
      </c>
      <c r="F163" s="268" t="s">
        <v>364</v>
      </c>
      <c r="G163" s="269" t="s">
        <v>261</v>
      </c>
      <c r="H163" s="270">
        <v>4</v>
      </c>
      <c r="I163" s="271"/>
      <c r="J163" s="272">
        <f>ROUND(I163*H163,2)</f>
        <v>0</v>
      </c>
      <c r="K163" s="268" t="s">
        <v>19</v>
      </c>
      <c r="L163" s="273"/>
      <c r="M163" s="274" t="s">
        <v>19</v>
      </c>
      <c r="N163" s="275" t="s">
        <v>46</v>
      </c>
      <c r="O163" s="85"/>
      <c r="P163" s="236">
        <f>O163*H163</f>
        <v>0</v>
      </c>
      <c r="Q163" s="236">
        <v>2.566</v>
      </c>
      <c r="R163" s="236">
        <f>Q163*H163</f>
        <v>10.264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205</v>
      </c>
      <c r="AT163" s="238" t="s">
        <v>229</v>
      </c>
      <c r="AU163" s="238" t="s">
        <v>84</v>
      </c>
      <c r="AY163" s="18" t="s">
        <v>165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82</v>
      </c>
      <c r="BK163" s="239">
        <f>ROUND(I163*H163,2)</f>
        <v>0</v>
      </c>
      <c r="BL163" s="18" t="s">
        <v>172</v>
      </c>
      <c r="BM163" s="238" t="s">
        <v>365</v>
      </c>
    </row>
    <row r="164" spans="1:65" s="2" customFormat="1" ht="16.5" customHeight="1">
      <c r="A164" s="39"/>
      <c r="B164" s="40"/>
      <c r="C164" s="266" t="s">
        <v>366</v>
      </c>
      <c r="D164" s="266" t="s">
        <v>229</v>
      </c>
      <c r="E164" s="267" t="s">
        <v>367</v>
      </c>
      <c r="F164" s="268" t="s">
        <v>368</v>
      </c>
      <c r="G164" s="269" t="s">
        <v>261</v>
      </c>
      <c r="H164" s="270">
        <v>11</v>
      </c>
      <c r="I164" s="271"/>
      <c r="J164" s="272">
        <f>ROUND(I164*H164,2)</f>
        <v>0</v>
      </c>
      <c r="K164" s="268" t="s">
        <v>19</v>
      </c>
      <c r="L164" s="273"/>
      <c r="M164" s="274" t="s">
        <v>19</v>
      </c>
      <c r="N164" s="275" t="s">
        <v>46</v>
      </c>
      <c r="O164" s="85"/>
      <c r="P164" s="236">
        <f>O164*H164</f>
        <v>0</v>
      </c>
      <c r="Q164" s="236">
        <v>0.0009</v>
      </c>
      <c r="R164" s="236">
        <f>Q164*H164</f>
        <v>0.009899999999999999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205</v>
      </c>
      <c r="AT164" s="238" t="s">
        <v>229</v>
      </c>
      <c r="AU164" s="238" t="s">
        <v>84</v>
      </c>
      <c r="AY164" s="18" t="s">
        <v>165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82</v>
      </c>
      <c r="BK164" s="239">
        <f>ROUND(I164*H164,2)</f>
        <v>0</v>
      </c>
      <c r="BL164" s="18" t="s">
        <v>172</v>
      </c>
      <c r="BM164" s="238" t="s">
        <v>369</v>
      </c>
    </row>
    <row r="165" spans="1:65" s="2" customFormat="1" ht="16.5" customHeight="1">
      <c r="A165" s="39"/>
      <c r="B165" s="40"/>
      <c r="C165" s="266" t="s">
        <v>370</v>
      </c>
      <c r="D165" s="266" t="s">
        <v>229</v>
      </c>
      <c r="E165" s="267" t="s">
        <v>371</v>
      </c>
      <c r="F165" s="268" t="s">
        <v>372</v>
      </c>
      <c r="G165" s="269" t="s">
        <v>261</v>
      </c>
      <c r="H165" s="270">
        <v>2</v>
      </c>
      <c r="I165" s="271"/>
      <c r="J165" s="272">
        <f>ROUND(I165*H165,2)</f>
        <v>0</v>
      </c>
      <c r="K165" s="268" t="s">
        <v>19</v>
      </c>
      <c r="L165" s="273"/>
      <c r="M165" s="274" t="s">
        <v>19</v>
      </c>
      <c r="N165" s="275" t="s">
        <v>46</v>
      </c>
      <c r="O165" s="85"/>
      <c r="P165" s="236">
        <f>O165*H165</f>
        <v>0</v>
      </c>
      <c r="Q165" s="236">
        <v>0.032</v>
      </c>
      <c r="R165" s="236">
        <f>Q165*H165</f>
        <v>0.064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205</v>
      </c>
      <c r="AT165" s="238" t="s">
        <v>229</v>
      </c>
      <c r="AU165" s="238" t="s">
        <v>84</v>
      </c>
      <c r="AY165" s="18" t="s">
        <v>165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82</v>
      </c>
      <c r="BK165" s="239">
        <f>ROUND(I165*H165,2)</f>
        <v>0</v>
      </c>
      <c r="BL165" s="18" t="s">
        <v>172</v>
      </c>
      <c r="BM165" s="238" t="s">
        <v>373</v>
      </c>
    </row>
    <row r="166" spans="1:65" s="2" customFormat="1" ht="16.5" customHeight="1">
      <c r="A166" s="39"/>
      <c r="B166" s="40"/>
      <c r="C166" s="266" t="s">
        <v>374</v>
      </c>
      <c r="D166" s="266" t="s">
        <v>229</v>
      </c>
      <c r="E166" s="267" t="s">
        <v>375</v>
      </c>
      <c r="F166" s="268" t="s">
        <v>376</v>
      </c>
      <c r="G166" s="269" t="s">
        <v>261</v>
      </c>
      <c r="H166" s="270">
        <v>1</v>
      </c>
      <c r="I166" s="271"/>
      <c r="J166" s="272">
        <f>ROUND(I166*H166,2)</f>
        <v>0</v>
      </c>
      <c r="K166" s="268" t="s">
        <v>19</v>
      </c>
      <c r="L166" s="273"/>
      <c r="M166" s="274" t="s">
        <v>19</v>
      </c>
      <c r="N166" s="275" t="s">
        <v>46</v>
      </c>
      <c r="O166" s="85"/>
      <c r="P166" s="236">
        <f>O166*H166</f>
        <v>0</v>
      </c>
      <c r="Q166" s="236">
        <v>0.051</v>
      </c>
      <c r="R166" s="236">
        <f>Q166*H166</f>
        <v>0.051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205</v>
      </c>
      <c r="AT166" s="238" t="s">
        <v>229</v>
      </c>
      <c r="AU166" s="238" t="s">
        <v>84</v>
      </c>
      <c r="AY166" s="18" t="s">
        <v>165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82</v>
      </c>
      <c r="BK166" s="239">
        <f>ROUND(I166*H166,2)</f>
        <v>0</v>
      </c>
      <c r="BL166" s="18" t="s">
        <v>172</v>
      </c>
      <c r="BM166" s="238" t="s">
        <v>377</v>
      </c>
    </row>
    <row r="167" spans="1:65" s="2" customFormat="1" ht="16.5" customHeight="1">
      <c r="A167" s="39"/>
      <c r="B167" s="40"/>
      <c r="C167" s="266" t="s">
        <v>378</v>
      </c>
      <c r="D167" s="266" t="s">
        <v>229</v>
      </c>
      <c r="E167" s="267" t="s">
        <v>379</v>
      </c>
      <c r="F167" s="268" t="s">
        <v>380</v>
      </c>
      <c r="G167" s="269" t="s">
        <v>261</v>
      </c>
      <c r="H167" s="270">
        <v>3</v>
      </c>
      <c r="I167" s="271"/>
      <c r="J167" s="272">
        <f>ROUND(I167*H167,2)</f>
        <v>0</v>
      </c>
      <c r="K167" s="268" t="s">
        <v>19</v>
      </c>
      <c r="L167" s="273"/>
      <c r="M167" s="274" t="s">
        <v>19</v>
      </c>
      <c r="N167" s="275" t="s">
        <v>46</v>
      </c>
      <c r="O167" s="85"/>
      <c r="P167" s="236">
        <f>O167*H167</f>
        <v>0</v>
      </c>
      <c r="Q167" s="236">
        <v>0.041</v>
      </c>
      <c r="R167" s="236">
        <f>Q167*H167</f>
        <v>0.123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205</v>
      </c>
      <c r="AT167" s="238" t="s">
        <v>229</v>
      </c>
      <c r="AU167" s="238" t="s">
        <v>84</v>
      </c>
      <c r="AY167" s="18" t="s">
        <v>165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82</v>
      </c>
      <c r="BK167" s="239">
        <f>ROUND(I167*H167,2)</f>
        <v>0</v>
      </c>
      <c r="BL167" s="18" t="s">
        <v>172</v>
      </c>
      <c r="BM167" s="238" t="s">
        <v>381</v>
      </c>
    </row>
    <row r="168" spans="1:65" s="2" customFormat="1" ht="16.5" customHeight="1">
      <c r="A168" s="39"/>
      <c r="B168" s="40"/>
      <c r="C168" s="266" t="s">
        <v>382</v>
      </c>
      <c r="D168" s="266" t="s">
        <v>229</v>
      </c>
      <c r="E168" s="267" t="s">
        <v>383</v>
      </c>
      <c r="F168" s="268" t="s">
        <v>384</v>
      </c>
      <c r="G168" s="269" t="s">
        <v>261</v>
      </c>
      <c r="H168" s="270">
        <v>1</v>
      </c>
      <c r="I168" s="271"/>
      <c r="J168" s="272">
        <f>ROUND(I168*H168,2)</f>
        <v>0</v>
      </c>
      <c r="K168" s="268" t="s">
        <v>19</v>
      </c>
      <c r="L168" s="273"/>
      <c r="M168" s="274" t="s">
        <v>19</v>
      </c>
      <c r="N168" s="275" t="s">
        <v>46</v>
      </c>
      <c r="O168" s="85"/>
      <c r="P168" s="236">
        <f>O168*H168</f>
        <v>0</v>
      </c>
      <c r="Q168" s="236">
        <v>0.032</v>
      </c>
      <c r="R168" s="236">
        <f>Q168*H168</f>
        <v>0.032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205</v>
      </c>
      <c r="AT168" s="238" t="s">
        <v>229</v>
      </c>
      <c r="AU168" s="238" t="s">
        <v>84</v>
      </c>
      <c r="AY168" s="18" t="s">
        <v>165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82</v>
      </c>
      <c r="BK168" s="239">
        <f>ROUND(I168*H168,2)</f>
        <v>0</v>
      </c>
      <c r="BL168" s="18" t="s">
        <v>172</v>
      </c>
      <c r="BM168" s="238" t="s">
        <v>385</v>
      </c>
    </row>
    <row r="169" spans="1:65" s="2" customFormat="1" ht="16.5" customHeight="1">
      <c r="A169" s="39"/>
      <c r="B169" s="40"/>
      <c r="C169" s="227" t="s">
        <v>386</v>
      </c>
      <c r="D169" s="227" t="s">
        <v>167</v>
      </c>
      <c r="E169" s="228" t="s">
        <v>387</v>
      </c>
      <c r="F169" s="229" t="s">
        <v>388</v>
      </c>
      <c r="G169" s="230" t="s">
        <v>261</v>
      </c>
      <c r="H169" s="231">
        <v>2</v>
      </c>
      <c r="I169" s="232"/>
      <c r="J169" s="233">
        <f>ROUND(I169*H169,2)</f>
        <v>0</v>
      </c>
      <c r="K169" s="229" t="s">
        <v>171</v>
      </c>
      <c r="L169" s="45"/>
      <c r="M169" s="234" t="s">
        <v>19</v>
      </c>
      <c r="N169" s="235" t="s">
        <v>46</v>
      </c>
      <c r="O169" s="85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172</v>
      </c>
      <c r="AT169" s="238" t="s">
        <v>167</v>
      </c>
      <c r="AU169" s="238" t="s">
        <v>84</v>
      </c>
      <c r="AY169" s="18" t="s">
        <v>165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82</v>
      </c>
      <c r="BK169" s="239">
        <f>ROUND(I169*H169,2)</f>
        <v>0</v>
      </c>
      <c r="BL169" s="18" t="s">
        <v>172</v>
      </c>
      <c r="BM169" s="238" t="s">
        <v>389</v>
      </c>
    </row>
    <row r="170" spans="1:65" s="2" customFormat="1" ht="16.5" customHeight="1">
      <c r="A170" s="39"/>
      <c r="B170" s="40"/>
      <c r="C170" s="266" t="s">
        <v>390</v>
      </c>
      <c r="D170" s="266" t="s">
        <v>229</v>
      </c>
      <c r="E170" s="267" t="s">
        <v>391</v>
      </c>
      <c r="F170" s="268" t="s">
        <v>392</v>
      </c>
      <c r="G170" s="269" t="s">
        <v>261</v>
      </c>
      <c r="H170" s="270">
        <v>2</v>
      </c>
      <c r="I170" s="271"/>
      <c r="J170" s="272">
        <f>ROUND(I170*H170,2)</f>
        <v>0</v>
      </c>
      <c r="K170" s="268" t="s">
        <v>171</v>
      </c>
      <c r="L170" s="273"/>
      <c r="M170" s="274" t="s">
        <v>19</v>
      </c>
      <c r="N170" s="275" t="s">
        <v>46</v>
      </c>
      <c r="O170" s="85"/>
      <c r="P170" s="236">
        <f>O170*H170</f>
        <v>0</v>
      </c>
      <c r="Q170" s="236">
        <v>0.0506</v>
      </c>
      <c r="R170" s="236">
        <f>Q170*H170</f>
        <v>0.1012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205</v>
      </c>
      <c r="AT170" s="238" t="s">
        <v>229</v>
      </c>
      <c r="AU170" s="238" t="s">
        <v>84</v>
      </c>
      <c r="AY170" s="18" t="s">
        <v>165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82</v>
      </c>
      <c r="BK170" s="239">
        <f>ROUND(I170*H170,2)</f>
        <v>0</v>
      </c>
      <c r="BL170" s="18" t="s">
        <v>172</v>
      </c>
      <c r="BM170" s="238" t="s">
        <v>393</v>
      </c>
    </row>
    <row r="171" spans="1:65" s="2" customFormat="1" ht="16.5" customHeight="1">
      <c r="A171" s="39"/>
      <c r="B171" s="40"/>
      <c r="C171" s="227" t="s">
        <v>394</v>
      </c>
      <c r="D171" s="227" t="s">
        <v>167</v>
      </c>
      <c r="E171" s="228" t="s">
        <v>395</v>
      </c>
      <c r="F171" s="229" t="s">
        <v>396</v>
      </c>
      <c r="G171" s="230" t="s">
        <v>261</v>
      </c>
      <c r="H171" s="231">
        <v>1</v>
      </c>
      <c r="I171" s="232"/>
      <c r="J171" s="233">
        <f>ROUND(I171*H171,2)</f>
        <v>0</v>
      </c>
      <c r="K171" s="229" t="s">
        <v>171</v>
      </c>
      <c r="L171" s="45"/>
      <c r="M171" s="234" t="s">
        <v>19</v>
      </c>
      <c r="N171" s="235" t="s">
        <v>46</v>
      </c>
      <c r="O171" s="85"/>
      <c r="P171" s="236">
        <f>O171*H171</f>
        <v>0</v>
      </c>
      <c r="Q171" s="236">
        <v>0</v>
      </c>
      <c r="R171" s="236">
        <f>Q171*H171</f>
        <v>0</v>
      </c>
      <c r="S171" s="236">
        <v>0.1</v>
      </c>
      <c r="T171" s="237">
        <f>S171*H171</f>
        <v>0.1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172</v>
      </c>
      <c r="AT171" s="238" t="s">
        <v>167</v>
      </c>
      <c r="AU171" s="238" t="s">
        <v>84</v>
      </c>
      <c r="AY171" s="18" t="s">
        <v>165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82</v>
      </c>
      <c r="BK171" s="239">
        <f>ROUND(I171*H171,2)</f>
        <v>0</v>
      </c>
      <c r="BL171" s="18" t="s">
        <v>172</v>
      </c>
      <c r="BM171" s="238" t="s">
        <v>397</v>
      </c>
    </row>
    <row r="172" spans="1:65" s="2" customFormat="1" ht="16.5" customHeight="1">
      <c r="A172" s="39"/>
      <c r="B172" s="40"/>
      <c r="C172" s="227" t="s">
        <v>398</v>
      </c>
      <c r="D172" s="227" t="s">
        <v>167</v>
      </c>
      <c r="E172" s="228" t="s">
        <v>399</v>
      </c>
      <c r="F172" s="229" t="s">
        <v>400</v>
      </c>
      <c r="G172" s="230" t="s">
        <v>261</v>
      </c>
      <c r="H172" s="231">
        <v>4</v>
      </c>
      <c r="I172" s="232"/>
      <c r="J172" s="233">
        <f>ROUND(I172*H172,2)</f>
        <v>0</v>
      </c>
      <c r="K172" s="229" t="s">
        <v>171</v>
      </c>
      <c r="L172" s="45"/>
      <c r="M172" s="234" t="s">
        <v>19</v>
      </c>
      <c r="N172" s="235" t="s">
        <v>46</v>
      </c>
      <c r="O172" s="85"/>
      <c r="P172" s="236">
        <f>O172*H172</f>
        <v>0</v>
      </c>
      <c r="Q172" s="236">
        <v>0.21734</v>
      </c>
      <c r="R172" s="236">
        <f>Q172*H172</f>
        <v>0.86936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172</v>
      </c>
      <c r="AT172" s="238" t="s">
        <v>167</v>
      </c>
      <c r="AU172" s="238" t="s">
        <v>84</v>
      </c>
      <c r="AY172" s="18" t="s">
        <v>165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82</v>
      </c>
      <c r="BK172" s="239">
        <f>ROUND(I172*H172,2)</f>
        <v>0</v>
      </c>
      <c r="BL172" s="18" t="s">
        <v>172</v>
      </c>
      <c r="BM172" s="238" t="s">
        <v>401</v>
      </c>
    </row>
    <row r="173" spans="1:65" s="2" customFormat="1" ht="16.5" customHeight="1">
      <c r="A173" s="39"/>
      <c r="B173" s="40"/>
      <c r="C173" s="266" t="s">
        <v>402</v>
      </c>
      <c r="D173" s="266" t="s">
        <v>229</v>
      </c>
      <c r="E173" s="267" t="s">
        <v>403</v>
      </c>
      <c r="F173" s="268" t="s">
        <v>404</v>
      </c>
      <c r="G173" s="269" t="s">
        <v>261</v>
      </c>
      <c r="H173" s="270">
        <v>2</v>
      </c>
      <c r="I173" s="271"/>
      <c r="J173" s="272">
        <f>ROUND(I173*H173,2)</f>
        <v>0</v>
      </c>
      <c r="K173" s="268" t="s">
        <v>171</v>
      </c>
      <c r="L173" s="273"/>
      <c r="M173" s="274" t="s">
        <v>19</v>
      </c>
      <c r="N173" s="275" t="s">
        <v>46</v>
      </c>
      <c r="O173" s="85"/>
      <c r="P173" s="236">
        <f>O173*H173</f>
        <v>0</v>
      </c>
      <c r="Q173" s="236">
        <v>0.00058</v>
      </c>
      <c r="R173" s="236">
        <f>Q173*H173</f>
        <v>0.00116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205</v>
      </c>
      <c r="AT173" s="238" t="s">
        <v>229</v>
      </c>
      <c r="AU173" s="238" t="s">
        <v>84</v>
      </c>
      <c r="AY173" s="18" t="s">
        <v>165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82</v>
      </c>
      <c r="BK173" s="239">
        <f>ROUND(I173*H173,2)</f>
        <v>0</v>
      </c>
      <c r="BL173" s="18" t="s">
        <v>172</v>
      </c>
      <c r="BM173" s="238" t="s">
        <v>405</v>
      </c>
    </row>
    <row r="174" spans="1:65" s="2" customFormat="1" ht="16.5" customHeight="1">
      <c r="A174" s="39"/>
      <c r="B174" s="40"/>
      <c r="C174" s="266" t="s">
        <v>406</v>
      </c>
      <c r="D174" s="266" t="s">
        <v>229</v>
      </c>
      <c r="E174" s="267" t="s">
        <v>407</v>
      </c>
      <c r="F174" s="268" t="s">
        <v>408</v>
      </c>
      <c r="G174" s="269" t="s">
        <v>261</v>
      </c>
      <c r="H174" s="270">
        <v>1</v>
      </c>
      <c r="I174" s="271"/>
      <c r="J174" s="272">
        <f>ROUND(I174*H174,2)</f>
        <v>0</v>
      </c>
      <c r="K174" s="268" t="s">
        <v>171</v>
      </c>
      <c r="L174" s="273"/>
      <c r="M174" s="274" t="s">
        <v>19</v>
      </c>
      <c r="N174" s="275" t="s">
        <v>46</v>
      </c>
      <c r="O174" s="85"/>
      <c r="P174" s="236">
        <f>O174*H174</f>
        <v>0</v>
      </c>
      <c r="Q174" s="236">
        <v>0.00059</v>
      </c>
      <c r="R174" s="236">
        <f>Q174*H174</f>
        <v>0.00059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205</v>
      </c>
      <c r="AT174" s="238" t="s">
        <v>229</v>
      </c>
      <c r="AU174" s="238" t="s">
        <v>84</v>
      </c>
      <c r="AY174" s="18" t="s">
        <v>165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82</v>
      </c>
      <c r="BK174" s="239">
        <f>ROUND(I174*H174,2)</f>
        <v>0</v>
      </c>
      <c r="BL174" s="18" t="s">
        <v>172</v>
      </c>
      <c r="BM174" s="238" t="s">
        <v>409</v>
      </c>
    </row>
    <row r="175" spans="1:65" s="2" customFormat="1" ht="16.5" customHeight="1">
      <c r="A175" s="39"/>
      <c r="B175" s="40"/>
      <c r="C175" s="266" t="s">
        <v>410</v>
      </c>
      <c r="D175" s="266" t="s">
        <v>229</v>
      </c>
      <c r="E175" s="267" t="s">
        <v>411</v>
      </c>
      <c r="F175" s="268" t="s">
        <v>412</v>
      </c>
      <c r="G175" s="269" t="s">
        <v>261</v>
      </c>
      <c r="H175" s="270">
        <v>4</v>
      </c>
      <c r="I175" s="271"/>
      <c r="J175" s="272">
        <f>ROUND(I175*H175,2)</f>
        <v>0</v>
      </c>
      <c r="K175" s="268" t="s">
        <v>19</v>
      </c>
      <c r="L175" s="273"/>
      <c r="M175" s="274" t="s">
        <v>19</v>
      </c>
      <c r="N175" s="275" t="s">
        <v>46</v>
      </c>
      <c r="O175" s="85"/>
      <c r="P175" s="236">
        <f>O175*H175</f>
        <v>0</v>
      </c>
      <c r="Q175" s="236">
        <v>0.196</v>
      </c>
      <c r="R175" s="236">
        <f>Q175*H175</f>
        <v>0.784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205</v>
      </c>
      <c r="AT175" s="238" t="s">
        <v>229</v>
      </c>
      <c r="AU175" s="238" t="s">
        <v>84</v>
      </c>
      <c r="AY175" s="18" t="s">
        <v>165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82</v>
      </c>
      <c r="BK175" s="239">
        <f>ROUND(I175*H175,2)</f>
        <v>0</v>
      </c>
      <c r="BL175" s="18" t="s">
        <v>172</v>
      </c>
      <c r="BM175" s="238" t="s">
        <v>413</v>
      </c>
    </row>
    <row r="176" spans="1:65" s="2" customFormat="1" ht="16.5" customHeight="1">
      <c r="A176" s="39"/>
      <c r="B176" s="40"/>
      <c r="C176" s="227" t="s">
        <v>414</v>
      </c>
      <c r="D176" s="227" t="s">
        <v>167</v>
      </c>
      <c r="E176" s="228" t="s">
        <v>415</v>
      </c>
      <c r="F176" s="229" t="s">
        <v>416</v>
      </c>
      <c r="G176" s="230" t="s">
        <v>261</v>
      </c>
      <c r="H176" s="231">
        <v>2</v>
      </c>
      <c r="I176" s="232"/>
      <c r="J176" s="233">
        <f>ROUND(I176*H176,2)</f>
        <v>0</v>
      </c>
      <c r="K176" s="229" t="s">
        <v>171</v>
      </c>
      <c r="L176" s="45"/>
      <c r="M176" s="234" t="s">
        <v>19</v>
      </c>
      <c r="N176" s="235" t="s">
        <v>46</v>
      </c>
      <c r="O176" s="85"/>
      <c r="P176" s="236">
        <f>O176*H176</f>
        <v>0</v>
      </c>
      <c r="Q176" s="236">
        <v>0.3409</v>
      </c>
      <c r="R176" s="236">
        <f>Q176*H176</f>
        <v>0.6818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172</v>
      </c>
      <c r="AT176" s="238" t="s">
        <v>167</v>
      </c>
      <c r="AU176" s="238" t="s">
        <v>84</v>
      </c>
      <c r="AY176" s="18" t="s">
        <v>165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82</v>
      </c>
      <c r="BK176" s="239">
        <f>ROUND(I176*H176,2)</f>
        <v>0</v>
      </c>
      <c r="BL176" s="18" t="s">
        <v>172</v>
      </c>
      <c r="BM176" s="238" t="s">
        <v>417</v>
      </c>
    </row>
    <row r="177" spans="1:65" s="2" customFormat="1" ht="16.5" customHeight="1">
      <c r="A177" s="39"/>
      <c r="B177" s="40"/>
      <c r="C177" s="266" t="s">
        <v>418</v>
      </c>
      <c r="D177" s="266" t="s">
        <v>229</v>
      </c>
      <c r="E177" s="267" t="s">
        <v>419</v>
      </c>
      <c r="F177" s="268" t="s">
        <v>420</v>
      </c>
      <c r="G177" s="269" t="s">
        <v>261</v>
      </c>
      <c r="H177" s="270">
        <v>2</v>
      </c>
      <c r="I177" s="271"/>
      <c r="J177" s="272">
        <f>ROUND(I177*H177,2)</f>
        <v>0</v>
      </c>
      <c r="K177" s="268" t="s">
        <v>19</v>
      </c>
      <c r="L177" s="273"/>
      <c r="M177" s="274" t="s">
        <v>19</v>
      </c>
      <c r="N177" s="275" t="s">
        <v>46</v>
      </c>
      <c r="O177" s="85"/>
      <c r="P177" s="236">
        <f>O177*H177</f>
        <v>0</v>
      </c>
      <c r="Q177" s="236">
        <v>0.087</v>
      </c>
      <c r="R177" s="236">
        <f>Q177*H177</f>
        <v>0.174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205</v>
      </c>
      <c r="AT177" s="238" t="s">
        <v>229</v>
      </c>
      <c r="AU177" s="238" t="s">
        <v>84</v>
      </c>
      <c r="AY177" s="18" t="s">
        <v>165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82</v>
      </c>
      <c r="BK177" s="239">
        <f>ROUND(I177*H177,2)</f>
        <v>0</v>
      </c>
      <c r="BL177" s="18" t="s">
        <v>172</v>
      </c>
      <c r="BM177" s="238" t="s">
        <v>421</v>
      </c>
    </row>
    <row r="178" spans="1:65" s="2" customFormat="1" ht="16.5" customHeight="1">
      <c r="A178" s="39"/>
      <c r="B178" s="40"/>
      <c r="C178" s="266" t="s">
        <v>422</v>
      </c>
      <c r="D178" s="266" t="s">
        <v>229</v>
      </c>
      <c r="E178" s="267" t="s">
        <v>423</v>
      </c>
      <c r="F178" s="268" t="s">
        <v>424</v>
      </c>
      <c r="G178" s="269" t="s">
        <v>261</v>
      </c>
      <c r="H178" s="270">
        <v>2</v>
      </c>
      <c r="I178" s="271"/>
      <c r="J178" s="272">
        <f>ROUND(I178*H178,2)</f>
        <v>0</v>
      </c>
      <c r="K178" s="268" t="s">
        <v>19</v>
      </c>
      <c r="L178" s="273"/>
      <c r="M178" s="274" t="s">
        <v>19</v>
      </c>
      <c r="N178" s="275" t="s">
        <v>46</v>
      </c>
      <c r="O178" s="85"/>
      <c r="P178" s="236">
        <f>O178*H178</f>
        <v>0</v>
      </c>
      <c r="Q178" s="236">
        <v>0.17</v>
      </c>
      <c r="R178" s="236">
        <f>Q178*H178</f>
        <v>0.34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205</v>
      </c>
      <c r="AT178" s="238" t="s">
        <v>229</v>
      </c>
      <c r="AU178" s="238" t="s">
        <v>84</v>
      </c>
      <c r="AY178" s="18" t="s">
        <v>165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82</v>
      </c>
      <c r="BK178" s="239">
        <f>ROUND(I178*H178,2)</f>
        <v>0</v>
      </c>
      <c r="BL178" s="18" t="s">
        <v>172</v>
      </c>
      <c r="BM178" s="238" t="s">
        <v>425</v>
      </c>
    </row>
    <row r="179" spans="1:65" s="2" customFormat="1" ht="16.5" customHeight="1">
      <c r="A179" s="39"/>
      <c r="B179" s="40"/>
      <c r="C179" s="266" t="s">
        <v>426</v>
      </c>
      <c r="D179" s="266" t="s">
        <v>229</v>
      </c>
      <c r="E179" s="267" t="s">
        <v>427</v>
      </c>
      <c r="F179" s="268" t="s">
        <v>428</v>
      </c>
      <c r="G179" s="269" t="s">
        <v>261</v>
      </c>
      <c r="H179" s="270">
        <v>2</v>
      </c>
      <c r="I179" s="271"/>
      <c r="J179" s="272">
        <f>ROUND(I179*H179,2)</f>
        <v>0</v>
      </c>
      <c r="K179" s="268" t="s">
        <v>19</v>
      </c>
      <c r="L179" s="273"/>
      <c r="M179" s="274" t="s">
        <v>19</v>
      </c>
      <c r="N179" s="275" t="s">
        <v>46</v>
      </c>
      <c r="O179" s="85"/>
      <c r="P179" s="236">
        <f>O179*H179</f>
        <v>0</v>
      </c>
      <c r="Q179" s="236">
        <v>0.175</v>
      </c>
      <c r="R179" s="236">
        <f>Q179*H179</f>
        <v>0.35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205</v>
      </c>
      <c r="AT179" s="238" t="s">
        <v>229</v>
      </c>
      <c r="AU179" s="238" t="s">
        <v>84</v>
      </c>
      <c r="AY179" s="18" t="s">
        <v>165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82</v>
      </c>
      <c r="BK179" s="239">
        <f>ROUND(I179*H179,2)</f>
        <v>0</v>
      </c>
      <c r="BL179" s="18" t="s">
        <v>172</v>
      </c>
      <c r="BM179" s="238" t="s">
        <v>429</v>
      </c>
    </row>
    <row r="180" spans="1:65" s="2" customFormat="1" ht="16.5" customHeight="1">
      <c r="A180" s="39"/>
      <c r="B180" s="40"/>
      <c r="C180" s="266" t="s">
        <v>430</v>
      </c>
      <c r="D180" s="266" t="s">
        <v>229</v>
      </c>
      <c r="E180" s="267" t="s">
        <v>431</v>
      </c>
      <c r="F180" s="268" t="s">
        <v>432</v>
      </c>
      <c r="G180" s="269" t="s">
        <v>261</v>
      </c>
      <c r="H180" s="270">
        <v>2</v>
      </c>
      <c r="I180" s="271"/>
      <c r="J180" s="272">
        <f>ROUND(I180*H180,2)</f>
        <v>0</v>
      </c>
      <c r="K180" s="268" t="s">
        <v>19</v>
      </c>
      <c r="L180" s="273"/>
      <c r="M180" s="274" t="s">
        <v>19</v>
      </c>
      <c r="N180" s="275" t="s">
        <v>46</v>
      </c>
      <c r="O180" s="85"/>
      <c r="P180" s="236">
        <f>O180*H180</f>
        <v>0</v>
      </c>
      <c r="Q180" s="236">
        <v>0.175</v>
      </c>
      <c r="R180" s="236">
        <f>Q180*H180</f>
        <v>0.35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205</v>
      </c>
      <c r="AT180" s="238" t="s">
        <v>229</v>
      </c>
      <c r="AU180" s="238" t="s">
        <v>84</v>
      </c>
      <c r="AY180" s="18" t="s">
        <v>165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82</v>
      </c>
      <c r="BK180" s="239">
        <f>ROUND(I180*H180,2)</f>
        <v>0</v>
      </c>
      <c r="BL180" s="18" t="s">
        <v>172</v>
      </c>
      <c r="BM180" s="238" t="s">
        <v>433</v>
      </c>
    </row>
    <row r="181" spans="1:65" s="2" customFormat="1" ht="16.5" customHeight="1">
      <c r="A181" s="39"/>
      <c r="B181" s="40"/>
      <c r="C181" s="266" t="s">
        <v>434</v>
      </c>
      <c r="D181" s="266" t="s">
        <v>229</v>
      </c>
      <c r="E181" s="267" t="s">
        <v>435</v>
      </c>
      <c r="F181" s="268" t="s">
        <v>436</v>
      </c>
      <c r="G181" s="269" t="s">
        <v>261</v>
      </c>
      <c r="H181" s="270">
        <v>2</v>
      </c>
      <c r="I181" s="271"/>
      <c r="J181" s="272">
        <f>ROUND(I181*H181,2)</f>
        <v>0</v>
      </c>
      <c r="K181" s="268" t="s">
        <v>19</v>
      </c>
      <c r="L181" s="273"/>
      <c r="M181" s="274" t="s">
        <v>19</v>
      </c>
      <c r="N181" s="275" t="s">
        <v>46</v>
      </c>
      <c r="O181" s="85"/>
      <c r="P181" s="236">
        <f>O181*H181</f>
        <v>0</v>
      </c>
      <c r="Q181" s="236">
        <v>0.175</v>
      </c>
      <c r="R181" s="236">
        <f>Q181*H181</f>
        <v>0.35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205</v>
      </c>
      <c r="AT181" s="238" t="s">
        <v>229</v>
      </c>
      <c r="AU181" s="238" t="s">
        <v>84</v>
      </c>
      <c r="AY181" s="18" t="s">
        <v>165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82</v>
      </c>
      <c r="BK181" s="239">
        <f>ROUND(I181*H181,2)</f>
        <v>0</v>
      </c>
      <c r="BL181" s="18" t="s">
        <v>172</v>
      </c>
      <c r="BM181" s="238" t="s">
        <v>437</v>
      </c>
    </row>
    <row r="182" spans="1:65" s="2" customFormat="1" ht="16.5" customHeight="1">
      <c r="A182" s="39"/>
      <c r="B182" s="40"/>
      <c r="C182" s="227" t="s">
        <v>438</v>
      </c>
      <c r="D182" s="227" t="s">
        <v>167</v>
      </c>
      <c r="E182" s="228" t="s">
        <v>439</v>
      </c>
      <c r="F182" s="229" t="s">
        <v>440</v>
      </c>
      <c r="G182" s="230" t="s">
        <v>261</v>
      </c>
      <c r="H182" s="231">
        <v>1</v>
      </c>
      <c r="I182" s="232"/>
      <c r="J182" s="233">
        <f>ROUND(I182*H182,2)</f>
        <v>0</v>
      </c>
      <c r="K182" s="229" t="s">
        <v>171</v>
      </c>
      <c r="L182" s="45"/>
      <c r="M182" s="234" t="s">
        <v>19</v>
      </c>
      <c r="N182" s="235" t="s">
        <v>46</v>
      </c>
      <c r="O182" s="85"/>
      <c r="P182" s="236">
        <f>O182*H182</f>
        <v>0</v>
      </c>
      <c r="Q182" s="236">
        <v>0</v>
      </c>
      <c r="R182" s="236">
        <f>Q182*H182</f>
        <v>0</v>
      </c>
      <c r="S182" s="236">
        <v>0.1</v>
      </c>
      <c r="T182" s="237">
        <f>S182*H182</f>
        <v>0.1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172</v>
      </c>
      <c r="AT182" s="238" t="s">
        <v>167</v>
      </c>
      <c r="AU182" s="238" t="s">
        <v>84</v>
      </c>
      <c r="AY182" s="18" t="s">
        <v>165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82</v>
      </c>
      <c r="BK182" s="239">
        <f>ROUND(I182*H182,2)</f>
        <v>0</v>
      </c>
      <c r="BL182" s="18" t="s">
        <v>172</v>
      </c>
      <c r="BM182" s="238" t="s">
        <v>441</v>
      </c>
    </row>
    <row r="183" spans="1:63" s="12" customFormat="1" ht="22.8" customHeight="1">
      <c r="A183" s="12"/>
      <c r="B183" s="211"/>
      <c r="C183" s="212"/>
      <c r="D183" s="213" t="s">
        <v>74</v>
      </c>
      <c r="E183" s="225" t="s">
        <v>210</v>
      </c>
      <c r="F183" s="225" t="s">
        <v>442</v>
      </c>
      <c r="G183" s="212"/>
      <c r="H183" s="212"/>
      <c r="I183" s="215"/>
      <c r="J183" s="226">
        <f>BK183</f>
        <v>0</v>
      </c>
      <c r="K183" s="212"/>
      <c r="L183" s="217"/>
      <c r="M183" s="218"/>
      <c r="N183" s="219"/>
      <c r="O183" s="219"/>
      <c r="P183" s="220">
        <f>P184</f>
        <v>0</v>
      </c>
      <c r="Q183" s="219"/>
      <c r="R183" s="220">
        <f>R184</f>
        <v>0</v>
      </c>
      <c r="S183" s="219"/>
      <c r="T183" s="221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82</v>
      </c>
      <c r="AT183" s="223" t="s">
        <v>74</v>
      </c>
      <c r="AU183" s="223" t="s">
        <v>82</v>
      </c>
      <c r="AY183" s="222" t="s">
        <v>165</v>
      </c>
      <c r="BK183" s="224">
        <f>BK184</f>
        <v>0</v>
      </c>
    </row>
    <row r="184" spans="1:65" s="2" customFormat="1" ht="16.5" customHeight="1">
      <c r="A184" s="39"/>
      <c r="B184" s="40"/>
      <c r="C184" s="227" t="s">
        <v>443</v>
      </c>
      <c r="D184" s="227" t="s">
        <v>167</v>
      </c>
      <c r="E184" s="228" t="s">
        <v>444</v>
      </c>
      <c r="F184" s="229" t="s">
        <v>445</v>
      </c>
      <c r="G184" s="230" t="s">
        <v>252</v>
      </c>
      <c r="H184" s="231">
        <v>121</v>
      </c>
      <c r="I184" s="232"/>
      <c r="J184" s="233">
        <f>ROUND(I184*H184,2)</f>
        <v>0</v>
      </c>
      <c r="K184" s="229" t="s">
        <v>171</v>
      </c>
      <c r="L184" s="45"/>
      <c r="M184" s="234" t="s">
        <v>19</v>
      </c>
      <c r="N184" s="235" t="s">
        <v>46</v>
      </c>
      <c r="O184" s="85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172</v>
      </c>
      <c r="AT184" s="238" t="s">
        <v>167</v>
      </c>
      <c r="AU184" s="238" t="s">
        <v>84</v>
      </c>
      <c r="AY184" s="18" t="s">
        <v>165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82</v>
      </c>
      <c r="BK184" s="239">
        <f>ROUND(I184*H184,2)</f>
        <v>0</v>
      </c>
      <c r="BL184" s="18" t="s">
        <v>172</v>
      </c>
      <c r="BM184" s="238" t="s">
        <v>446</v>
      </c>
    </row>
    <row r="185" spans="1:63" s="12" customFormat="1" ht="22.8" customHeight="1">
      <c r="A185" s="12"/>
      <c r="B185" s="211"/>
      <c r="C185" s="212"/>
      <c r="D185" s="213" t="s">
        <v>74</v>
      </c>
      <c r="E185" s="225" t="s">
        <v>447</v>
      </c>
      <c r="F185" s="225" t="s">
        <v>448</v>
      </c>
      <c r="G185" s="212"/>
      <c r="H185" s="212"/>
      <c r="I185" s="215"/>
      <c r="J185" s="226">
        <f>BK185</f>
        <v>0</v>
      </c>
      <c r="K185" s="212"/>
      <c r="L185" s="217"/>
      <c r="M185" s="218"/>
      <c r="N185" s="219"/>
      <c r="O185" s="219"/>
      <c r="P185" s="220">
        <f>SUM(P186:P188)</f>
        <v>0</v>
      </c>
      <c r="Q185" s="219"/>
      <c r="R185" s="220">
        <f>SUM(R186:R188)</f>
        <v>0</v>
      </c>
      <c r="S185" s="219"/>
      <c r="T185" s="221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2" t="s">
        <v>82</v>
      </c>
      <c r="AT185" s="223" t="s">
        <v>74</v>
      </c>
      <c r="AU185" s="223" t="s">
        <v>82</v>
      </c>
      <c r="AY185" s="222" t="s">
        <v>165</v>
      </c>
      <c r="BK185" s="224">
        <f>SUM(BK186:BK188)</f>
        <v>0</v>
      </c>
    </row>
    <row r="186" spans="1:65" s="2" customFormat="1" ht="16.5" customHeight="1">
      <c r="A186" s="39"/>
      <c r="B186" s="40"/>
      <c r="C186" s="227" t="s">
        <v>449</v>
      </c>
      <c r="D186" s="227" t="s">
        <v>167</v>
      </c>
      <c r="E186" s="228" t="s">
        <v>450</v>
      </c>
      <c r="F186" s="229" t="s">
        <v>451</v>
      </c>
      <c r="G186" s="230" t="s">
        <v>213</v>
      </c>
      <c r="H186" s="231">
        <v>20.506</v>
      </c>
      <c r="I186" s="232"/>
      <c r="J186" s="233">
        <f>ROUND(I186*H186,2)</f>
        <v>0</v>
      </c>
      <c r="K186" s="229" t="s">
        <v>171</v>
      </c>
      <c r="L186" s="45"/>
      <c r="M186" s="234" t="s">
        <v>19</v>
      </c>
      <c r="N186" s="235" t="s">
        <v>46</v>
      </c>
      <c r="O186" s="85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172</v>
      </c>
      <c r="AT186" s="238" t="s">
        <v>167</v>
      </c>
      <c r="AU186" s="238" t="s">
        <v>84</v>
      </c>
      <c r="AY186" s="18" t="s">
        <v>165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82</v>
      </c>
      <c r="BK186" s="239">
        <f>ROUND(I186*H186,2)</f>
        <v>0</v>
      </c>
      <c r="BL186" s="18" t="s">
        <v>172</v>
      </c>
      <c r="BM186" s="238" t="s">
        <v>452</v>
      </c>
    </row>
    <row r="187" spans="1:65" s="2" customFormat="1" ht="16.5" customHeight="1">
      <c r="A187" s="39"/>
      <c r="B187" s="40"/>
      <c r="C187" s="227" t="s">
        <v>453</v>
      </c>
      <c r="D187" s="227" t="s">
        <v>167</v>
      </c>
      <c r="E187" s="228" t="s">
        <v>454</v>
      </c>
      <c r="F187" s="229" t="s">
        <v>455</v>
      </c>
      <c r="G187" s="230" t="s">
        <v>213</v>
      </c>
      <c r="H187" s="231">
        <v>20.506</v>
      </c>
      <c r="I187" s="232"/>
      <c r="J187" s="233">
        <f>ROUND(I187*H187,2)</f>
        <v>0</v>
      </c>
      <c r="K187" s="229" t="s">
        <v>171</v>
      </c>
      <c r="L187" s="45"/>
      <c r="M187" s="234" t="s">
        <v>19</v>
      </c>
      <c r="N187" s="235" t="s">
        <v>46</v>
      </c>
      <c r="O187" s="85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172</v>
      </c>
      <c r="AT187" s="238" t="s">
        <v>167</v>
      </c>
      <c r="AU187" s="238" t="s">
        <v>84</v>
      </c>
      <c r="AY187" s="18" t="s">
        <v>165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82</v>
      </c>
      <c r="BK187" s="239">
        <f>ROUND(I187*H187,2)</f>
        <v>0</v>
      </c>
      <c r="BL187" s="18" t="s">
        <v>172</v>
      </c>
      <c r="BM187" s="238" t="s">
        <v>456</v>
      </c>
    </row>
    <row r="188" spans="1:65" s="2" customFormat="1" ht="16.5" customHeight="1">
      <c r="A188" s="39"/>
      <c r="B188" s="40"/>
      <c r="C188" s="227" t="s">
        <v>457</v>
      </c>
      <c r="D188" s="227" t="s">
        <v>167</v>
      </c>
      <c r="E188" s="228" t="s">
        <v>458</v>
      </c>
      <c r="F188" s="229" t="s">
        <v>459</v>
      </c>
      <c r="G188" s="230" t="s">
        <v>170</v>
      </c>
      <c r="H188" s="231">
        <v>50.589</v>
      </c>
      <c r="I188" s="232"/>
      <c r="J188" s="233">
        <f>ROUND(I188*H188,2)</f>
        <v>0</v>
      </c>
      <c r="K188" s="229" t="s">
        <v>19</v>
      </c>
      <c r="L188" s="45"/>
      <c r="M188" s="234" t="s">
        <v>19</v>
      </c>
      <c r="N188" s="235" t="s">
        <v>46</v>
      </c>
      <c r="O188" s="85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172</v>
      </c>
      <c r="AT188" s="238" t="s">
        <v>167</v>
      </c>
      <c r="AU188" s="238" t="s">
        <v>84</v>
      </c>
      <c r="AY188" s="18" t="s">
        <v>165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82</v>
      </c>
      <c r="BK188" s="239">
        <f>ROUND(I188*H188,2)</f>
        <v>0</v>
      </c>
      <c r="BL188" s="18" t="s">
        <v>172</v>
      </c>
      <c r="BM188" s="238" t="s">
        <v>460</v>
      </c>
    </row>
    <row r="189" spans="1:63" s="12" customFormat="1" ht="25.9" customHeight="1">
      <c r="A189" s="12"/>
      <c r="B189" s="211"/>
      <c r="C189" s="212"/>
      <c r="D189" s="213" t="s">
        <v>74</v>
      </c>
      <c r="E189" s="214" t="s">
        <v>461</v>
      </c>
      <c r="F189" s="214" t="s">
        <v>462</v>
      </c>
      <c r="G189" s="212"/>
      <c r="H189" s="212"/>
      <c r="I189" s="215"/>
      <c r="J189" s="216">
        <f>BK189</f>
        <v>0</v>
      </c>
      <c r="K189" s="212"/>
      <c r="L189" s="217"/>
      <c r="M189" s="218"/>
      <c r="N189" s="219"/>
      <c r="O189" s="219"/>
      <c r="P189" s="220">
        <f>P190</f>
        <v>0</v>
      </c>
      <c r="Q189" s="219"/>
      <c r="R189" s="220">
        <f>R190</f>
        <v>0</v>
      </c>
      <c r="S189" s="219"/>
      <c r="T189" s="221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2" t="s">
        <v>190</v>
      </c>
      <c r="AT189" s="223" t="s">
        <v>74</v>
      </c>
      <c r="AU189" s="223" t="s">
        <v>75</v>
      </c>
      <c r="AY189" s="222" t="s">
        <v>165</v>
      </c>
      <c r="BK189" s="224">
        <f>BK190</f>
        <v>0</v>
      </c>
    </row>
    <row r="190" spans="1:63" s="12" customFormat="1" ht="22.8" customHeight="1">
      <c r="A190" s="12"/>
      <c r="B190" s="211"/>
      <c r="C190" s="212"/>
      <c r="D190" s="213" t="s">
        <v>74</v>
      </c>
      <c r="E190" s="225" t="s">
        <v>463</v>
      </c>
      <c r="F190" s="225" t="s">
        <v>464</v>
      </c>
      <c r="G190" s="212"/>
      <c r="H190" s="212"/>
      <c r="I190" s="215"/>
      <c r="J190" s="226">
        <f>BK190</f>
        <v>0</v>
      </c>
      <c r="K190" s="212"/>
      <c r="L190" s="217"/>
      <c r="M190" s="218"/>
      <c r="N190" s="219"/>
      <c r="O190" s="219"/>
      <c r="P190" s="220">
        <f>SUM(P191:P195)</f>
        <v>0</v>
      </c>
      <c r="Q190" s="219"/>
      <c r="R190" s="220">
        <f>SUM(R191:R195)</f>
        <v>0</v>
      </c>
      <c r="S190" s="219"/>
      <c r="T190" s="221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2" t="s">
        <v>190</v>
      </c>
      <c r="AT190" s="223" t="s">
        <v>74</v>
      </c>
      <c r="AU190" s="223" t="s">
        <v>82</v>
      </c>
      <c r="AY190" s="222" t="s">
        <v>165</v>
      </c>
      <c r="BK190" s="224">
        <f>SUM(BK191:BK195)</f>
        <v>0</v>
      </c>
    </row>
    <row r="191" spans="1:65" s="2" customFormat="1" ht="16.5" customHeight="1">
      <c r="A191" s="39"/>
      <c r="B191" s="40"/>
      <c r="C191" s="227" t="s">
        <v>465</v>
      </c>
      <c r="D191" s="227" t="s">
        <v>167</v>
      </c>
      <c r="E191" s="228" t="s">
        <v>466</v>
      </c>
      <c r="F191" s="229" t="s">
        <v>467</v>
      </c>
      <c r="G191" s="230" t="s">
        <v>468</v>
      </c>
      <c r="H191" s="231">
        <v>1</v>
      </c>
      <c r="I191" s="232"/>
      <c r="J191" s="233">
        <f>ROUND(I191*H191,2)</f>
        <v>0</v>
      </c>
      <c r="K191" s="229" t="s">
        <v>19</v>
      </c>
      <c r="L191" s="45"/>
      <c r="M191" s="234" t="s">
        <v>19</v>
      </c>
      <c r="N191" s="235" t="s">
        <v>46</v>
      </c>
      <c r="O191" s="85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469</v>
      </c>
      <c r="AT191" s="238" t="s">
        <v>167</v>
      </c>
      <c r="AU191" s="238" t="s">
        <v>84</v>
      </c>
      <c r="AY191" s="18" t="s">
        <v>165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82</v>
      </c>
      <c r="BK191" s="239">
        <f>ROUND(I191*H191,2)</f>
        <v>0</v>
      </c>
      <c r="BL191" s="18" t="s">
        <v>469</v>
      </c>
      <c r="BM191" s="238" t="s">
        <v>470</v>
      </c>
    </row>
    <row r="192" spans="1:65" s="2" customFormat="1" ht="16.5" customHeight="1">
      <c r="A192" s="39"/>
      <c r="B192" s="40"/>
      <c r="C192" s="227" t="s">
        <v>471</v>
      </c>
      <c r="D192" s="227" t="s">
        <v>167</v>
      </c>
      <c r="E192" s="228" t="s">
        <v>472</v>
      </c>
      <c r="F192" s="229" t="s">
        <v>473</v>
      </c>
      <c r="G192" s="230" t="s">
        <v>252</v>
      </c>
      <c r="H192" s="231">
        <v>81</v>
      </c>
      <c r="I192" s="232"/>
      <c r="J192" s="233">
        <f>ROUND(I192*H192,2)</f>
        <v>0</v>
      </c>
      <c r="K192" s="229" t="s">
        <v>19</v>
      </c>
      <c r="L192" s="45"/>
      <c r="M192" s="234" t="s">
        <v>19</v>
      </c>
      <c r="N192" s="235" t="s">
        <v>46</v>
      </c>
      <c r="O192" s="85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469</v>
      </c>
      <c r="AT192" s="238" t="s">
        <v>167</v>
      </c>
      <c r="AU192" s="238" t="s">
        <v>84</v>
      </c>
      <c r="AY192" s="18" t="s">
        <v>165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82</v>
      </c>
      <c r="BK192" s="239">
        <f>ROUND(I192*H192,2)</f>
        <v>0</v>
      </c>
      <c r="BL192" s="18" t="s">
        <v>469</v>
      </c>
      <c r="BM192" s="238" t="s">
        <v>474</v>
      </c>
    </row>
    <row r="193" spans="1:47" s="2" customFormat="1" ht="12">
      <c r="A193" s="39"/>
      <c r="B193" s="40"/>
      <c r="C193" s="41"/>
      <c r="D193" s="242" t="s">
        <v>202</v>
      </c>
      <c r="E193" s="41"/>
      <c r="F193" s="263" t="s">
        <v>475</v>
      </c>
      <c r="G193" s="41"/>
      <c r="H193" s="41"/>
      <c r="I193" s="147"/>
      <c r="J193" s="41"/>
      <c r="K193" s="41"/>
      <c r="L193" s="45"/>
      <c r="M193" s="264"/>
      <c r="N193" s="26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202</v>
      </c>
      <c r="AU193" s="18" t="s">
        <v>84</v>
      </c>
    </row>
    <row r="194" spans="1:51" s="13" customFormat="1" ht="12">
      <c r="A194" s="13"/>
      <c r="B194" s="240"/>
      <c r="C194" s="241"/>
      <c r="D194" s="242" t="s">
        <v>174</v>
      </c>
      <c r="E194" s="243" t="s">
        <v>19</v>
      </c>
      <c r="F194" s="244" t="s">
        <v>476</v>
      </c>
      <c r="G194" s="241"/>
      <c r="H194" s="245">
        <v>81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174</v>
      </c>
      <c r="AU194" s="251" t="s">
        <v>84</v>
      </c>
      <c r="AV194" s="13" t="s">
        <v>84</v>
      </c>
      <c r="AW194" s="13" t="s">
        <v>36</v>
      </c>
      <c r="AX194" s="13" t="s">
        <v>75</v>
      </c>
      <c r="AY194" s="251" t="s">
        <v>165</v>
      </c>
    </row>
    <row r="195" spans="1:51" s="14" customFormat="1" ht="12">
      <c r="A195" s="14"/>
      <c r="B195" s="252"/>
      <c r="C195" s="253"/>
      <c r="D195" s="242" t="s">
        <v>174</v>
      </c>
      <c r="E195" s="254" t="s">
        <v>19</v>
      </c>
      <c r="F195" s="255" t="s">
        <v>178</v>
      </c>
      <c r="G195" s="253"/>
      <c r="H195" s="256">
        <v>81</v>
      </c>
      <c r="I195" s="257"/>
      <c r="J195" s="253"/>
      <c r="K195" s="253"/>
      <c r="L195" s="258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174</v>
      </c>
      <c r="AU195" s="262" t="s">
        <v>84</v>
      </c>
      <c r="AV195" s="14" t="s">
        <v>172</v>
      </c>
      <c r="AW195" s="14" t="s">
        <v>36</v>
      </c>
      <c r="AX195" s="14" t="s">
        <v>82</v>
      </c>
      <c r="AY195" s="262" t="s">
        <v>165</v>
      </c>
    </row>
    <row r="196" spans="1:31" s="2" customFormat="1" ht="6.95" customHeight="1">
      <c r="A196" s="39"/>
      <c r="B196" s="60"/>
      <c r="C196" s="61"/>
      <c r="D196" s="61"/>
      <c r="E196" s="61"/>
      <c r="F196" s="61"/>
      <c r="G196" s="61"/>
      <c r="H196" s="61"/>
      <c r="I196" s="176"/>
      <c r="J196" s="61"/>
      <c r="K196" s="61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93:K1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133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477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22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">
        <v>19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478</v>
      </c>
      <c r="F17" s="39"/>
      <c r="G17" s="39"/>
      <c r="H17" s="39"/>
      <c r="I17" s="150" t="s">
        <v>29</v>
      </c>
      <c r="J17" s="134" t="s">
        <v>19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">
        <v>19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136</v>
      </c>
      <c r="F23" s="39"/>
      <c r="G23" s="39"/>
      <c r="H23" s="39"/>
      <c r="I23" s="150" t="s">
        <v>29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">
        <v>19</v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136</v>
      </c>
      <c r="F26" s="39"/>
      <c r="G26" s="39"/>
      <c r="H26" s="39"/>
      <c r="I26" s="150" t="s">
        <v>29</v>
      </c>
      <c r="J26" s="134" t="s">
        <v>19</v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ROUND(J95,2)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ROUND((SUM(BE95:BE152)),2)</f>
        <v>0</v>
      </c>
      <c r="G35" s="39"/>
      <c r="H35" s="39"/>
      <c r="I35" s="165">
        <v>0.21</v>
      </c>
      <c r="J35" s="164">
        <f>ROUND(((SUM(BE95:BE152))*I35),2)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ROUND((SUM(BF95:BF152)),2)</f>
        <v>0</v>
      </c>
      <c r="G36" s="39"/>
      <c r="H36" s="39"/>
      <c r="I36" s="165">
        <v>0.15</v>
      </c>
      <c r="J36" s="164">
        <f>ROUND(((SUM(BF95:BF152))*I36),2)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ROUND((SUM(BG95:BG152)),2)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ROUND((SUM(BH95:BH152)),2)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ROUND((SUM(BI95:BI152)),2)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133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21b/2019 - D.1.02.4.1 Úprava NTL rozvodu plynu, vnitřní rozvod plynu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nad Pernštejnem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 a.s.</v>
      </c>
      <c r="G58" s="41"/>
      <c r="H58" s="41"/>
      <c r="I58" s="150" t="s">
        <v>33</v>
      </c>
      <c r="J58" s="37" t="str">
        <f>E23</f>
        <v>Filip Marek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Filip Marek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J95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141</v>
      </c>
      <c r="E64" s="189"/>
      <c r="F64" s="189"/>
      <c r="G64" s="189"/>
      <c r="H64" s="189"/>
      <c r="I64" s="190"/>
      <c r="J64" s="191">
        <f>J96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142</v>
      </c>
      <c r="E65" s="195"/>
      <c r="F65" s="195"/>
      <c r="G65" s="195"/>
      <c r="H65" s="195"/>
      <c r="I65" s="196"/>
      <c r="J65" s="197">
        <f>J97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144</v>
      </c>
      <c r="E66" s="195"/>
      <c r="F66" s="195"/>
      <c r="G66" s="195"/>
      <c r="H66" s="195"/>
      <c r="I66" s="196"/>
      <c r="J66" s="197">
        <f>J116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145</v>
      </c>
      <c r="E67" s="195"/>
      <c r="F67" s="195"/>
      <c r="G67" s="195"/>
      <c r="H67" s="195"/>
      <c r="I67" s="196"/>
      <c r="J67" s="197">
        <f>J120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146</v>
      </c>
      <c r="E68" s="195"/>
      <c r="F68" s="195"/>
      <c r="G68" s="195"/>
      <c r="H68" s="195"/>
      <c r="I68" s="196"/>
      <c r="J68" s="197">
        <f>J124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86"/>
      <c r="C69" s="187"/>
      <c r="D69" s="188" t="s">
        <v>479</v>
      </c>
      <c r="E69" s="189"/>
      <c r="F69" s="189"/>
      <c r="G69" s="189"/>
      <c r="H69" s="189"/>
      <c r="I69" s="190"/>
      <c r="J69" s="191">
        <f>J126</f>
        <v>0</v>
      </c>
      <c r="K69" s="187"/>
      <c r="L69" s="19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93"/>
      <c r="C70" s="126"/>
      <c r="D70" s="194" t="s">
        <v>480</v>
      </c>
      <c r="E70" s="195"/>
      <c r="F70" s="195"/>
      <c r="G70" s="195"/>
      <c r="H70" s="195"/>
      <c r="I70" s="196"/>
      <c r="J70" s="197">
        <f>J127</f>
        <v>0</v>
      </c>
      <c r="K70" s="126"/>
      <c r="L70" s="19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3"/>
      <c r="C71" s="126"/>
      <c r="D71" s="194" t="s">
        <v>481</v>
      </c>
      <c r="E71" s="195"/>
      <c r="F71" s="195"/>
      <c r="G71" s="195"/>
      <c r="H71" s="195"/>
      <c r="I71" s="196"/>
      <c r="J71" s="197">
        <f>J145</f>
        <v>0</v>
      </c>
      <c r="K71" s="126"/>
      <c r="L71" s="19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6"/>
      <c r="C72" s="187"/>
      <c r="D72" s="188" t="s">
        <v>148</v>
      </c>
      <c r="E72" s="189"/>
      <c r="F72" s="189"/>
      <c r="G72" s="189"/>
      <c r="H72" s="189"/>
      <c r="I72" s="190"/>
      <c r="J72" s="191">
        <f>J149</f>
        <v>0</v>
      </c>
      <c r="K72" s="187"/>
      <c r="L72" s="19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3"/>
      <c r="C73" s="126"/>
      <c r="D73" s="194" t="s">
        <v>149</v>
      </c>
      <c r="E73" s="195"/>
      <c r="F73" s="195"/>
      <c r="G73" s="195"/>
      <c r="H73" s="195"/>
      <c r="I73" s="196"/>
      <c r="J73" s="197">
        <f>J150</f>
        <v>0</v>
      </c>
      <c r="K73" s="126"/>
      <c r="L73" s="19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176"/>
      <c r="J75" s="61"/>
      <c r="K75" s="6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179"/>
      <c r="J79" s="63"/>
      <c r="K79" s="63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150</v>
      </c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80" t="str">
        <f>E7</f>
        <v>REVITALIZACE STŘEDISKA BYSTŘICE NAD PERNŠTEJNEM</v>
      </c>
      <c r="F83" s="33"/>
      <c r="G83" s="33"/>
      <c r="H83" s="33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2:12" s="1" customFormat="1" ht="12" customHeight="1">
      <c r="B84" s="22"/>
      <c r="C84" s="33" t="s">
        <v>132</v>
      </c>
      <c r="D84" s="23"/>
      <c r="E84" s="23"/>
      <c r="F84" s="23"/>
      <c r="G84" s="23"/>
      <c r="H84" s="23"/>
      <c r="I84" s="139"/>
      <c r="J84" s="23"/>
      <c r="K84" s="23"/>
      <c r="L84" s="21"/>
    </row>
    <row r="85" spans="1:31" s="2" customFormat="1" ht="16.5" customHeight="1">
      <c r="A85" s="39"/>
      <c r="B85" s="40"/>
      <c r="C85" s="41"/>
      <c r="D85" s="41"/>
      <c r="E85" s="180" t="s">
        <v>133</v>
      </c>
      <c r="F85" s="41"/>
      <c r="G85" s="41"/>
      <c r="H85" s="41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134</v>
      </c>
      <c r="D86" s="41"/>
      <c r="E86" s="41"/>
      <c r="F86" s="41"/>
      <c r="G86" s="41"/>
      <c r="H86" s="41"/>
      <c r="I86" s="147"/>
      <c r="J86" s="41"/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E11</f>
        <v>21b/2019 - D.1.02.4.1 Úprava NTL rozvodu plynu, vnitřní rozvod plynu</v>
      </c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7"/>
      <c r="J88" s="41"/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F14</f>
        <v>Bystřice nad Pernštejnem</v>
      </c>
      <c r="G89" s="41"/>
      <c r="H89" s="41"/>
      <c r="I89" s="150" t="s">
        <v>23</v>
      </c>
      <c r="J89" s="73" t="str">
        <f>IF(J14="","",J14)</f>
        <v>28. 10. 2019</v>
      </c>
      <c r="K89" s="41"/>
      <c r="L89" s="14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7"/>
      <c r="J90" s="41"/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>Vodárenská akciová společnost a.s.</v>
      </c>
      <c r="G91" s="41"/>
      <c r="H91" s="41"/>
      <c r="I91" s="150" t="s">
        <v>33</v>
      </c>
      <c r="J91" s="37" t="str">
        <f>E23</f>
        <v>Filip Marek</v>
      </c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31</v>
      </c>
      <c r="D92" s="41"/>
      <c r="E92" s="41"/>
      <c r="F92" s="28" t="str">
        <f>IF(E20="","",E20)</f>
        <v>Vyplň údaj</v>
      </c>
      <c r="G92" s="41"/>
      <c r="H92" s="41"/>
      <c r="I92" s="150" t="s">
        <v>37</v>
      </c>
      <c r="J92" s="37" t="str">
        <f>E26</f>
        <v>Filip Marek</v>
      </c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7"/>
      <c r="J93" s="41"/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99"/>
      <c r="B94" s="200"/>
      <c r="C94" s="201" t="s">
        <v>151</v>
      </c>
      <c r="D94" s="202" t="s">
        <v>60</v>
      </c>
      <c r="E94" s="202" t="s">
        <v>56</v>
      </c>
      <c r="F94" s="202" t="s">
        <v>57</v>
      </c>
      <c r="G94" s="202" t="s">
        <v>152</v>
      </c>
      <c r="H94" s="202" t="s">
        <v>153</v>
      </c>
      <c r="I94" s="203" t="s">
        <v>154</v>
      </c>
      <c r="J94" s="202" t="s">
        <v>139</v>
      </c>
      <c r="K94" s="204" t="s">
        <v>155</v>
      </c>
      <c r="L94" s="205"/>
      <c r="M94" s="93" t="s">
        <v>19</v>
      </c>
      <c r="N94" s="94" t="s">
        <v>45</v>
      </c>
      <c r="O94" s="94" t="s">
        <v>156</v>
      </c>
      <c r="P94" s="94" t="s">
        <v>157</v>
      </c>
      <c r="Q94" s="94" t="s">
        <v>158</v>
      </c>
      <c r="R94" s="94" t="s">
        <v>159</v>
      </c>
      <c r="S94" s="94" t="s">
        <v>160</v>
      </c>
      <c r="T94" s="95" t="s">
        <v>161</v>
      </c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</row>
    <row r="95" spans="1:63" s="2" customFormat="1" ht="22.8" customHeight="1">
      <c r="A95" s="39"/>
      <c r="B95" s="40"/>
      <c r="C95" s="100" t="s">
        <v>162</v>
      </c>
      <c r="D95" s="41"/>
      <c r="E95" s="41"/>
      <c r="F95" s="41"/>
      <c r="G95" s="41"/>
      <c r="H95" s="41"/>
      <c r="I95" s="147"/>
      <c r="J95" s="206">
        <f>BK95</f>
        <v>0</v>
      </c>
      <c r="K95" s="41"/>
      <c r="L95" s="45"/>
      <c r="M95" s="96"/>
      <c r="N95" s="207"/>
      <c r="O95" s="97"/>
      <c r="P95" s="208">
        <f>P96+P126+P149</f>
        <v>0</v>
      </c>
      <c r="Q95" s="97"/>
      <c r="R95" s="208">
        <f>R96+R126+R149</f>
        <v>18.463646400000002</v>
      </c>
      <c r="S95" s="97"/>
      <c r="T95" s="209">
        <f>T96+T126+T149</f>
        <v>0.0513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74</v>
      </c>
      <c r="AU95" s="18" t="s">
        <v>140</v>
      </c>
      <c r="BK95" s="210">
        <f>BK96+BK126+BK149</f>
        <v>0</v>
      </c>
    </row>
    <row r="96" spans="1:63" s="12" customFormat="1" ht="25.9" customHeight="1">
      <c r="A96" s="12"/>
      <c r="B96" s="211"/>
      <c r="C96" s="212"/>
      <c r="D96" s="213" t="s">
        <v>74</v>
      </c>
      <c r="E96" s="214" t="s">
        <v>163</v>
      </c>
      <c r="F96" s="214" t="s">
        <v>164</v>
      </c>
      <c r="G96" s="212"/>
      <c r="H96" s="212"/>
      <c r="I96" s="215"/>
      <c r="J96" s="216">
        <f>BK96</f>
        <v>0</v>
      </c>
      <c r="K96" s="212"/>
      <c r="L96" s="217"/>
      <c r="M96" s="218"/>
      <c r="N96" s="219"/>
      <c r="O96" s="219"/>
      <c r="P96" s="220">
        <f>P97+P116+P120+P124</f>
        <v>0</v>
      </c>
      <c r="Q96" s="219"/>
      <c r="R96" s="220">
        <f>R97+R116+R120+R124</f>
        <v>18.315276400000002</v>
      </c>
      <c r="S96" s="219"/>
      <c r="T96" s="221">
        <f>T97+T116+T120+T124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2" t="s">
        <v>82</v>
      </c>
      <c r="AT96" s="223" t="s">
        <v>74</v>
      </c>
      <c r="AU96" s="223" t="s">
        <v>75</v>
      </c>
      <c r="AY96" s="222" t="s">
        <v>165</v>
      </c>
      <c r="BK96" s="224">
        <f>BK97+BK116+BK120+BK124</f>
        <v>0</v>
      </c>
    </row>
    <row r="97" spans="1:63" s="12" customFormat="1" ht="22.8" customHeight="1">
      <c r="A97" s="12"/>
      <c r="B97" s="211"/>
      <c r="C97" s="212"/>
      <c r="D97" s="213" t="s">
        <v>74</v>
      </c>
      <c r="E97" s="225" t="s">
        <v>82</v>
      </c>
      <c r="F97" s="225" t="s">
        <v>166</v>
      </c>
      <c r="G97" s="212"/>
      <c r="H97" s="212"/>
      <c r="I97" s="215"/>
      <c r="J97" s="226">
        <f>BK97</f>
        <v>0</v>
      </c>
      <c r="K97" s="212"/>
      <c r="L97" s="217"/>
      <c r="M97" s="218"/>
      <c r="N97" s="219"/>
      <c r="O97" s="219"/>
      <c r="P97" s="220">
        <f>SUM(P98:P115)</f>
        <v>0</v>
      </c>
      <c r="Q97" s="219"/>
      <c r="R97" s="220">
        <f>SUM(R98:R115)</f>
        <v>13.92</v>
      </c>
      <c r="S97" s="219"/>
      <c r="T97" s="221">
        <f>SUM(T98:T115)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2" t="s">
        <v>82</v>
      </c>
      <c r="AT97" s="223" t="s">
        <v>74</v>
      </c>
      <c r="AU97" s="223" t="s">
        <v>82</v>
      </c>
      <c r="AY97" s="222" t="s">
        <v>165</v>
      </c>
      <c r="BK97" s="224">
        <f>SUM(BK98:BK115)</f>
        <v>0</v>
      </c>
    </row>
    <row r="98" spans="1:65" s="2" customFormat="1" ht="16.5" customHeight="1">
      <c r="A98" s="39"/>
      <c r="B98" s="40"/>
      <c r="C98" s="227" t="s">
        <v>82</v>
      </c>
      <c r="D98" s="227" t="s">
        <v>167</v>
      </c>
      <c r="E98" s="228" t="s">
        <v>482</v>
      </c>
      <c r="F98" s="229" t="s">
        <v>483</v>
      </c>
      <c r="G98" s="230" t="s">
        <v>170</v>
      </c>
      <c r="H98" s="231">
        <v>25.52</v>
      </c>
      <c r="I98" s="232"/>
      <c r="J98" s="233">
        <f>ROUND(I98*H98,2)</f>
        <v>0</v>
      </c>
      <c r="K98" s="229" t="s">
        <v>171</v>
      </c>
      <c r="L98" s="45"/>
      <c r="M98" s="234" t="s">
        <v>19</v>
      </c>
      <c r="N98" s="235" t="s">
        <v>46</v>
      </c>
      <c r="O98" s="85"/>
      <c r="P98" s="236">
        <f>O98*H98</f>
        <v>0</v>
      </c>
      <c r="Q98" s="236">
        <v>0</v>
      </c>
      <c r="R98" s="236">
        <f>Q98*H98</f>
        <v>0</v>
      </c>
      <c r="S98" s="236">
        <v>0</v>
      </c>
      <c r="T98" s="23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8" t="s">
        <v>172</v>
      </c>
      <c r="AT98" s="238" t="s">
        <v>167</v>
      </c>
      <c r="AU98" s="238" t="s">
        <v>84</v>
      </c>
      <c r="AY98" s="18" t="s">
        <v>165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18" t="s">
        <v>82</v>
      </c>
      <c r="BK98" s="239">
        <f>ROUND(I98*H98,2)</f>
        <v>0</v>
      </c>
      <c r="BL98" s="18" t="s">
        <v>172</v>
      </c>
      <c r="BM98" s="238" t="s">
        <v>484</v>
      </c>
    </row>
    <row r="99" spans="1:51" s="13" customFormat="1" ht="12">
      <c r="A99" s="13"/>
      <c r="B99" s="240"/>
      <c r="C99" s="241"/>
      <c r="D99" s="242" t="s">
        <v>174</v>
      </c>
      <c r="E99" s="243" t="s">
        <v>19</v>
      </c>
      <c r="F99" s="244" t="s">
        <v>485</v>
      </c>
      <c r="G99" s="241"/>
      <c r="H99" s="245">
        <v>25.52</v>
      </c>
      <c r="I99" s="246"/>
      <c r="J99" s="241"/>
      <c r="K99" s="241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174</v>
      </c>
      <c r="AU99" s="251" t="s">
        <v>84</v>
      </c>
      <c r="AV99" s="13" t="s">
        <v>84</v>
      </c>
      <c r="AW99" s="13" t="s">
        <v>36</v>
      </c>
      <c r="AX99" s="13" t="s">
        <v>75</v>
      </c>
      <c r="AY99" s="251" t="s">
        <v>165</v>
      </c>
    </row>
    <row r="100" spans="1:51" s="14" customFormat="1" ht="12">
      <c r="A100" s="14"/>
      <c r="B100" s="252"/>
      <c r="C100" s="253"/>
      <c r="D100" s="242" t="s">
        <v>174</v>
      </c>
      <c r="E100" s="254" t="s">
        <v>19</v>
      </c>
      <c r="F100" s="255" t="s">
        <v>178</v>
      </c>
      <c r="G100" s="253"/>
      <c r="H100" s="256">
        <v>25.52</v>
      </c>
      <c r="I100" s="257"/>
      <c r="J100" s="253"/>
      <c r="K100" s="253"/>
      <c r="L100" s="258"/>
      <c r="M100" s="259"/>
      <c r="N100" s="260"/>
      <c r="O100" s="260"/>
      <c r="P100" s="260"/>
      <c r="Q100" s="260"/>
      <c r="R100" s="260"/>
      <c r="S100" s="260"/>
      <c r="T100" s="26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2" t="s">
        <v>174</v>
      </c>
      <c r="AU100" s="262" t="s">
        <v>84</v>
      </c>
      <c r="AV100" s="14" t="s">
        <v>172</v>
      </c>
      <c r="AW100" s="14" t="s">
        <v>36</v>
      </c>
      <c r="AX100" s="14" t="s">
        <v>82</v>
      </c>
      <c r="AY100" s="262" t="s">
        <v>165</v>
      </c>
    </row>
    <row r="101" spans="1:65" s="2" customFormat="1" ht="16.5" customHeight="1">
      <c r="A101" s="39"/>
      <c r="B101" s="40"/>
      <c r="C101" s="227" t="s">
        <v>84</v>
      </c>
      <c r="D101" s="227" t="s">
        <v>167</v>
      </c>
      <c r="E101" s="228" t="s">
        <v>486</v>
      </c>
      <c r="F101" s="229" t="s">
        <v>487</v>
      </c>
      <c r="G101" s="230" t="s">
        <v>170</v>
      </c>
      <c r="H101" s="231">
        <v>25.52</v>
      </c>
      <c r="I101" s="232"/>
      <c r="J101" s="233">
        <f>ROUND(I101*H101,2)</f>
        <v>0</v>
      </c>
      <c r="K101" s="229" t="s">
        <v>171</v>
      </c>
      <c r="L101" s="45"/>
      <c r="M101" s="234" t="s">
        <v>19</v>
      </c>
      <c r="N101" s="235" t="s">
        <v>46</v>
      </c>
      <c r="O101" s="85"/>
      <c r="P101" s="236">
        <f>O101*H101</f>
        <v>0</v>
      </c>
      <c r="Q101" s="236">
        <v>0</v>
      </c>
      <c r="R101" s="236">
        <f>Q101*H101</f>
        <v>0</v>
      </c>
      <c r="S101" s="236">
        <v>0</v>
      </c>
      <c r="T101" s="23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8" t="s">
        <v>172</v>
      </c>
      <c r="AT101" s="238" t="s">
        <v>167</v>
      </c>
      <c r="AU101" s="238" t="s">
        <v>84</v>
      </c>
      <c r="AY101" s="18" t="s">
        <v>165</v>
      </c>
      <c r="BE101" s="239">
        <f>IF(N101="základní",J101,0)</f>
        <v>0</v>
      </c>
      <c r="BF101" s="239">
        <f>IF(N101="snížená",J101,0)</f>
        <v>0</v>
      </c>
      <c r="BG101" s="239">
        <f>IF(N101="zákl. přenesená",J101,0)</f>
        <v>0</v>
      </c>
      <c r="BH101" s="239">
        <f>IF(N101="sníž. přenesená",J101,0)</f>
        <v>0</v>
      </c>
      <c r="BI101" s="239">
        <f>IF(N101="nulová",J101,0)</f>
        <v>0</v>
      </c>
      <c r="BJ101" s="18" t="s">
        <v>82</v>
      </c>
      <c r="BK101" s="239">
        <f>ROUND(I101*H101,2)</f>
        <v>0</v>
      </c>
      <c r="BL101" s="18" t="s">
        <v>172</v>
      </c>
      <c r="BM101" s="238" t="s">
        <v>488</v>
      </c>
    </row>
    <row r="102" spans="1:65" s="2" customFormat="1" ht="16.5" customHeight="1">
      <c r="A102" s="39"/>
      <c r="B102" s="40"/>
      <c r="C102" s="227" t="s">
        <v>182</v>
      </c>
      <c r="D102" s="227" t="s">
        <v>167</v>
      </c>
      <c r="E102" s="228" t="s">
        <v>199</v>
      </c>
      <c r="F102" s="229" t="s">
        <v>200</v>
      </c>
      <c r="G102" s="230" t="s">
        <v>170</v>
      </c>
      <c r="H102" s="231">
        <v>8.16</v>
      </c>
      <c r="I102" s="232"/>
      <c r="J102" s="233">
        <f>ROUND(I102*H102,2)</f>
        <v>0</v>
      </c>
      <c r="K102" s="229" t="s">
        <v>171</v>
      </c>
      <c r="L102" s="45"/>
      <c r="M102" s="234" t="s">
        <v>19</v>
      </c>
      <c r="N102" s="235" t="s">
        <v>46</v>
      </c>
      <c r="O102" s="85"/>
      <c r="P102" s="236">
        <f>O102*H102</f>
        <v>0</v>
      </c>
      <c r="Q102" s="236">
        <v>0</v>
      </c>
      <c r="R102" s="236">
        <f>Q102*H102</f>
        <v>0</v>
      </c>
      <c r="S102" s="236">
        <v>0</v>
      </c>
      <c r="T102" s="23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8" t="s">
        <v>172</v>
      </c>
      <c r="AT102" s="238" t="s">
        <v>167</v>
      </c>
      <c r="AU102" s="238" t="s">
        <v>84</v>
      </c>
      <c r="AY102" s="18" t="s">
        <v>165</v>
      </c>
      <c r="BE102" s="239">
        <f>IF(N102="základní",J102,0)</f>
        <v>0</v>
      </c>
      <c r="BF102" s="239">
        <f>IF(N102="snížená",J102,0)</f>
        <v>0</v>
      </c>
      <c r="BG102" s="239">
        <f>IF(N102="zákl. přenesená",J102,0)</f>
        <v>0</v>
      </c>
      <c r="BH102" s="239">
        <f>IF(N102="sníž. přenesená",J102,0)</f>
        <v>0</v>
      </c>
      <c r="BI102" s="239">
        <f>IF(N102="nulová",J102,0)</f>
        <v>0</v>
      </c>
      <c r="BJ102" s="18" t="s">
        <v>82</v>
      </c>
      <c r="BK102" s="239">
        <f>ROUND(I102*H102,2)</f>
        <v>0</v>
      </c>
      <c r="BL102" s="18" t="s">
        <v>172</v>
      </c>
      <c r="BM102" s="238" t="s">
        <v>489</v>
      </c>
    </row>
    <row r="103" spans="1:47" s="2" customFormat="1" ht="12">
      <c r="A103" s="39"/>
      <c r="B103" s="40"/>
      <c r="C103" s="41"/>
      <c r="D103" s="242" t="s">
        <v>202</v>
      </c>
      <c r="E103" s="41"/>
      <c r="F103" s="263" t="s">
        <v>203</v>
      </c>
      <c r="G103" s="41"/>
      <c r="H103" s="41"/>
      <c r="I103" s="147"/>
      <c r="J103" s="41"/>
      <c r="K103" s="41"/>
      <c r="L103" s="45"/>
      <c r="M103" s="264"/>
      <c r="N103" s="26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202</v>
      </c>
      <c r="AU103" s="18" t="s">
        <v>84</v>
      </c>
    </row>
    <row r="104" spans="1:65" s="2" customFormat="1" ht="16.5" customHeight="1">
      <c r="A104" s="39"/>
      <c r="B104" s="40"/>
      <c r="C104" s="227" t="s">
        <v>172</v>
      </c>
      <c r="D104" s="227" t="s">
        <v>167</v>
      </c>
      <c r="E104" s="228" t="s">
        <v>206</v>
      </c>
      <c r="F104" s="229" t="s">
        <v>207</v>
      </c>
      <c r="G104" s="230" t="s">
        <v>170</v>
      </c>
      <c r="H104" s="231">
        <v>24.39</v>
      </c>
      <c r="I104" s="232"/>
      <c r="J104" s="233">
        <f>ROUND(I104*H104,2)</f>
        <v>0</v>
      </c>
      <c r="K104" s="229" t="s">
        <v>171</v>
      </c>
      <c r="L104" s="45"/>
      <c r="M104" s="234" t="s">
        <v>19</v>
      </c>
      <c r="N104" s="235" t="s">
        <v>46</v>
      </c>
      <c r="O104" s="85"/>
      <c r="P104" s="236">
        <f>O104*H104</f>
        <v>0</v>
      </c>
      <c r="Q104" s="236">
        <v>0</v>
      </c>
      <c r="R104" s="236">
        <f>Q104*H104</f>
        <v>0</v>
      </c>
      <c r="S104" s="236">
        <v>0</v>
      </c>
      <c r="T104" s="23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8" t="s">
        <v>172</v>
      </c>
      <c r="AT104" s="238" t="s">
        <v>167</v>
      </c>
      <c r="AU104" s="238" t="s">
        <v>84</v>
      </c>
      <c r="AY104" s="18" t="s">
        <v>165</v>
      </c>
      <c r="BE104" s="239">
        <f>IF(N104="základní",J104,0)</f>
        <v>0</v>
      </c>
      <c r="BF104" s="239">
        <f>IF(N104="snížená",J104,0)</f>
        <v>0</v>
      </c>
      <c r="BG104" s="239">
        <f>IF(N104="zákl. přenesená",J104,0)</f>
        <v>0</v>
      </c>
      <c r="BH104" s="239">
        <f>IF(N104="sníž. přenesená",J104,0)</f>
        <v>0</v>
      </c>
      <c r="BI104" s="239">
        <f>IF(N104="nulová",J104,0)</f>
        <v>0</v>
      </c>
      <c r="BJ104" s="18" t="s">
        <v>82</v>
      </c>
      <c r="BK104" s="239">
        <f>ROUND(I104*H104,2)</f>
        <v>0</v>
      </c>
      <c r="BL104" s="18" t="s">
        <v>172</v>
      </c>
      <c r="BM104" s="238" t="s">
        <v>490</v>
      </c>
    </row>
    <row r="105" spans="1:47" s="2" customFormat="1" ht="12">
      <c r="A105" s="39"/>
      <c r="B105" s="40"/>
      <c r="C105" s="41"/>
      <c r="D105" s="242" t="s">
        <v>202</v>
      </c>
      <c r="E105" s="41"/>
      <c r="F105" s="263" t="s">
        <v>203</v>
      </c>
      <c r="G105" s="41"/>
      <c r="H105" s="41"/>
      <c r="I105" s="147"/>
      <c r="J105" s="41"/>
      <c r="K105" s="41"/>
      <c r="L105" s="45"/>
      <c r="M105" s="264"/>
      <c r="N105" s="26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202</v>
      </c>
      <c r="AU105" s="18" t="s">
        <v>84</v>
      </c>
    </row>
    <row r="106" spans="1:51" s="13" customFormat="1" ht="12">
      <c r="A106" s="13"/>
      <c r="B106" s="240"/>
      <c r="C106" s="241"/>
      <c r="D106" s="242" t="s">
        <v>174</v>
      </c>
      <c r="E106" s="243" t="s">
        <v>19</v>
      </c>
      <c r="F106" s="244" t="s">
        <v>491</v>
      </c>
      <c r="G106" s="241"/>
      <c r="H106" s="245">
        <v>24.39</v>
      </c>
      <c r="I106" s="246"/>
      <c r="J106" s="241"/>
      <c r="K106" s="241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174</v>
      </c>
      <c r="AU106" s="251" t="s">
        <v>84</v>
      </c>
      <c r="AV106" s="13" t="s">
        <v>84</v>
      </c>
      <c r="AW106" s="13" t="s">
        <v>36</v>
      </c>
      <c r="AX106" s="13" t="s">
        <v>82</v>
      </c>
      <c r="AY106" s="251" t="s">
        <v>165</v>
      </c>
    </row>
    <row r="107" spans="1:65" s="2" customFormat="1" ht="16.5" customHeight="1">
      <c r="A107" s="39"/>
      <c r="B107" s="40"/>
      <c r="C107" s="227" t="s">
        <v>190</v>
      </c>
      <c r="D107" s="227" t="s">
        <v>167</v>
      </c>
      <c r="E107" s="228" t="s">
        <v>211</v>
      </c>
      <c r="F107" s="229" t="s">
        <v>212</v>
      </c>
      <c r="G107" s="230" t="s">
        <v>213</v>
      </c>
      <c r="H107" s="231">
        <v>15.096</v>
      </c>
      <c r="I107" s="232"/>
      <c r="J107" s="233">
        <f>ROUND(I107*H107,2)</f>
        <v>0</v>
      </c>
      <c r="K107" s="229" t="s">
        <v>171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</v>
      </c>
      <c r="R107" s="236">
        <f>Q107*H107</f>
        <v>0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172</v>
      </c>
      <c r="AT107" s="238" t="s">
        <v>167</v>
      </c>
      <c r="AU107" s="238" t="s">
        <v>84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172</v>
      </c>
      <c r="BM107" s="238" t="s">
        <v>492</v>
      </c>
    </row>
    <row r="108" spans="1:51" s="13" customFormat="1" ht="12">
      <c r="A108" s="13"/>
      <c r="B108" s="240"/>
      <c r="C108" s="241"/>
      <c r="D108" s="242" t="s">
        <v>174</v>
      </c>
      <c r="E108" s="243" t="s">
        <v>19</v>
      </c>
      <c r="F108" s="244" t="s">
        <v>493</v>
      </c>
      <c r="G108" s="241"/>
      <c r="H108" s="245">
        <v>15.096</v>
      </c>
      <c r="I108" s="246"/>
      <c r="J108" s="241"/>
      <c r="K108" s="241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174</v>
      </c>
      <c r="AU108" s="251" t="s">
        <v>84</v>
      </c>
      <c r="AV108" s="13" t="s">
        <v>84</v>
      </c>
      <c r="AW108" s="13" t="s">
        <v>36</v>
      </c>
      <c r="AX108" s="13" t="s">
        <v>82</v>
      </c>
      <c r="AY108" s="251" t="s">
        <v>165</v>
      </c>
    </row>
    <row r="109" spans="1:65" s="2" customFormat="1" ht="16.5" customHeight="1">
      <c r="A109" s="39"/>
      <c r="B109" s="40"/>
      <c r="C109" s="227" t="s">
        <v>194</v>
      </c>
      <c r="D109" s="227" t="s">
        <v>167</v>
      </c>
      <c r="E109" s="228" t="s">
        <v>218</v>
      </c>
      <c r="F109" s="229" t="s">
        <v>219</v>
      </c>
      <c r="G109" s="230" t="s">
        <v>170</v>
      </c>
      <c r="H109" s="231">
        <v>13.92</v>
      </c>
      <c r="I109" s="232"/>
      <c r="J109" s="233">
        <f>ROUND(I109*H109,2)</f>
        <v>0</v>
      </c>
      <c r="K109" s="229" t="s">
        <v>171</v>
      </c>
      <c r="L109" s="45"/>
      <c r="M109" s="234" t="s">
        <v>19</v>
      </c>
      <c r="N109" s="235" t="s">
        <v>46</v>
      </c>
      <c r="O109" s="85"/>
      <c r="P109" s="236">
        <f>O109*H109</f>
        <v>0</v>
      </c>
      <c r="Q109" s="236">
        <v>0</v>
      </c>
      <c r="R109" s="236">
        <f>Q109*H109</f>
        <v>0</v>
      </c>
      <c r="S109" s="236">
        <v>0</v>
      </c>
      <c r="T109" s="23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8" t="s">
        <v>172</v>
      </c>
      <c r="AT109" s="238" t="s">
        <v>167</v>
      </c>
      <c r="AU109" s="238" t="s">
        <v>84</v>
      </c>
      <c r="AY109" s="18" t="s">
        <v>165</v>
      </c>
      <c r="BE109" s="239">
        <f>IF(N109="základní",J109,0)</f>
        <v>0</v>
      </c>
      <c r="BF109" s="239">
        <f>IF(N109="snížená",J109,0)</f>
        <v>0</v>
      </c>
      <c r="BG109" s="239">
        <f>IF(N109="zákl. přenesená",J109,0)</f>
        <v>0</v>
      </c>
      <c r="BH109" s="239">
        <f>IF(N109="sníž. přenesená",J109,0)</f>
        <v>0</v>
      </c>
      <c r="BI109" s="239">
        <f>IF(N109="nulová",J109,0)</f>
        <v>0</v>
      </c>
      <c r="BJ109" s="18" t="s">
        <v>82</v>
      </c>
      <c r="BK109" s="239">
        <f>ROUND(I109*H109,2)</f>
        <v>0</v>
      </c>
      <c r="BL109" s="18" t="s">
        <v>172</v>
      </c>
      <c r="BM109" s="238" t="s">
        <v>494</v>
      </c>
    </row>
    <row r="110" spans="1:51" s="13" customFormat="1" ht="12">
      <c r="A110" s="13"/>
      <c r="B110" s="240"/>
      <c r="C110" s="241"/>
      <c r="D110" s="242" t="s">
        <v>174</v>
      </c>
      <c r="E110" s="243" t="s">
        <v>19</v>
      </c>
      <c r="F110" s="244" t="s">
        <v>495</v>
      </c>
      <c r="G110" s="241"/>
      <c r="H110" s="245">
        <v>13.92</v>
      </c>
      <c r="I110" s="246"/>
      <c r="J110" s="241"/>
      <c r="K110" s="241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174</v>
      </c>
      <c r="AU110" s="251" t="s">
        <v>84</v>
      </c>
      <c r="AV110" s="13" t="s">
        <v>84</v>
      </c>
      <c r="AW110" s="13" t="s">
        <v>36</v>
      </c>
      <c r="AX110" s="13" t="s">
        <v>75</v>
      </c>
      <c r="AY110" s="251" t="s">
        <v>165</v>
      </c>
    </row>
    <row r="111" spans="1:51" s="14" customFormat="1" ht="12">
      <c r="A111" s="14"/>
      <c r="B111" s="252"/>
      <c r="C111" s="253"/>
      <c r="D111" s="242" t="s">
        <v>174</v>
      </c>
      <c r="E111" s="254" t="s">
        <v>19</v>
      </c>
      <c r="F111" s="255" t="s">
        <v>178</v>
      </c>
      <c r="G111" s="253"/>
      <c r="H111" s="256">
        <v>13.92</v>
      </c>
      <c r="I111" s="257"/>
      <c r="J111" s="253"/>
      <c r="K111" s="253"/>
      <c r="L111" s="258"/>
      <c r="M111" s="259"/>
      <c r="N111" s="260"/>
      <c r="O111" s="260"/>
      <c r="P111" s="260"/>
      <c r="Q111" s="260"/>
      <c r="R111" s="260"/>
      <c r="S111" s="260"/>
      <c r="T111" s="26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2" t="s">
        <v>174</v>
      </c>
      <c r="AU111" s="262" t="s">
        <v>84</v>
      </c>
      <c r="AV111" s="14" t="s">
        <v>172</v>
      </c>
      <c r="AW111" s="14" t="s">
        <v>36</v>
      </c>
      <c r="AX111" s="14" t="s">
        <v>82</v>
      </c>
      <c r="AY111" s="262" t="s">
        <v>165</v>
      </c>
    </row>
    <row r="112" spans="1:65" s="2" customFormat="1" ht="16.5" customHeight="1">
      <c r="A112" s="39"/>
      <c r="B112" s="40"/>
      <c r="C112" s="227" t="s">
        <v>198</v>
      </c>
      <c r="D112" s="227" t="s">
        <v>167</v>
      </c>
      <c r="E112" s="228" t="s">
        <v>224</v>
      </c>
      <c r="F112" s="229" t="s">
        <v>225</v>
      </c>
      <c r="G112" s="230" t="s">
        <v>170</v>
      </c>
      <c r="H112" s="231">
        <v>6.96</v>
      </c>
      <c r="I112" s="232"/>
      <c r="J112" s="233">
        <f>ROUND(I112*H112,2)</f>
        <v>0</v>
      </c>
      <c r="K112" s="229" t="s">
        <v>171</v>
      </c>
      <c r="L112" s="45"/>
      <c r="M112" s="234" t="s">
        <v>19</v>
      </c>
      <c r="N112" s="235" t="s">
        <v>46</v>
      </c>
      <c r="O112" s="85"/>
      <c r="P112" s="236">
        <f>O112*H112</f>
        <v>0</v>
      </c>
      <c r="Q112" s="236">
        <v>0</v>
      </c>
      <c r="R112" s="236">
        <f>Q112*H112</f>
        <v>0</v>
      </c>
      <c r="S112" s="236">
        <v>0</v>
      </c>
      <c r="T112" s="23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8" t="s">
        <v>249</v>
      </c>
      <c r="AT112" s="238" t="s">
        <v>167</v>
      </c>
      <c r="AU112" s="238" t="s">
        <v>84</v>
      </c>
      <c r="AY112" s="18" t="s">
        <v>165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8" t="s">
        <v>82</v>
      </c>
      <c r="BK112" s="239">
        <f>ROUND(I112*H112,2)</f>
        <v>0</v>
      </c>
      <c r="BL112" s="18" t="s">
        <v>249</v>
      </c>
      <c r="BM112" s="238" t="s">
        <v>496</v>
      </c>
    </row>
    <row r="113" spans="1:51" s="13" customFormat="1" ht="12">
      <c r="A113" s="13"/>
      <c r="B113" s="240"/>
      <c r="C113" s="241"/>
      <c r="D113" s="242" t="s">
        <v>174</v>
      </c>
      <c r="E113" s="243" t="s">
        <v>19</v>
      </c>
      <c r="F113" s="244" t="s">
        <v>497</v>
      </c>
      <c r="G113" s="241"/>
      <c r="H113" s="245">
        <v>6.96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174</v>
      </c>
      <c r="AU113" s="251" t="s">
        <v>84</v>
      </c>
      <c r="AV113" s="13" t="s">
        <v>84</v>
      </c>
      <c r="AW113" s="13" t="s">
        <v>36</v>
      </c>
      <c r="AX113" s="13" t="s">
        <v>75</v>
      </c>
      <c r="AY113" s="251" t="s">
        <v>165</v>
      </c>
    </row>
    <row r="114" spans="1:51" s="14" customFormat="1" ht="12">
      <c r="A114" s="14"/>
      <c r="B114" s="252"/>
      <c r="C114" s="253"/>
      <c r="D114" s="242" t="s">
        <v>174</v>
      </c>
      <c r="E114" s="254" t="s">
        <v>19</v>
      </c>
      <c r="F114" s="255" t="s">
        <v>178</v>
      </c>
      <c r="G114" s="253"/>
      <c r="H114" s="256">
        <v>6.96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2" t="s">
        <v>174</v>
      </c>
      <c r="AU114" s="262" t="s">
        <v>84</v>
      </c>
      <c r="AV114" s="14" t="s">
        <v>172</v>
      </c>
      <c r="AW114" s="14" t="s">
        <v>36</v>
      </c>
      <c r="AX114" s="14" t="s">
        <v>82</v>
      </c>
      <c r="AY114" s="262" t="s">
        <v>165</v>
      </c>
    </row>
    <row r="115" spans="1:65" s="2" customFormat="1" ht="16.5" customHeight="1">
      <c r="A115" s="39"/>
      <c r="B115" s="40"/>
      <c r="C115" s="266" t="s">
        <v>205</v>
      </c>
      <c r="D115" s="266" t="s">
        <v>229</v>
      </c>
      <c r="E115" s="267" t="s">
        <v>230</v>
      </c>
      <c r="F115" s="268" t="s">
        <v>231</v>
      </c>
      <c r="G115" s="269" t="s">
        <v>213</v>
      </c>
      <c r="H115" s="270">
        <v>13.92</v>
      </c>
      <c r="I115" s="271"/>
      <c r="J115" s="272">
        <f>ROUND(I115*H115,2)</f>
        <v>0</v>
      </c>
      <c r="K115" s="268" t="s">
        <v>171</v>
      </c>
      <c r="L115" s="273"/>
      <c r="M115" s="274" t="s">
        <v>19</v>
      </c>
      <c r="N115" s="275" t="s">
        <v>46</v>
      </c>
      <c r="O115" s="85"/>
      <c r="P115" s="236">
        <f>O115*H115</f>
        <v>0</v>
      </c>
      <c r="Q115" s="236">
        <v>1</v>
      </c>
      <c r="R115" s="236">
        <f>Q115*H115</f>
        <v>13.92</v>
      </c>
      <c r="S115" s="236">
        <v>0</v>
      </c>
      <c r="T115" s="237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8" t="s">
        <v>314</v>
      </c>
      <c r="AT115" s="238" t="s">
        <v>229</v>
      </c>
      <c r="AU115" s="238" t="s">
        <v>84</v>
      </c>
      <c r="AY115" s="18" t="s">
        <v>165</v>
      </c>
      <c r="BE115" s="239">
        <f>IF(N115="základní",J115,0)</f>
        <v>0</v>
      </c>
      <c r="BF115" s="239">
        <f>IF(N115="snížená",J115,0)</f>
        <v>0</v>
      </c>
      <c r="BG115" s="239">
        <f>IF(N115="zákl. přenesená",J115,0)</f>
        <v>0</v>
      </c>
      <c r="BH115" s="239">
        <f>IF(N115="sníž. přenesená",J115,0)</f>
        <v>0</v>
      </c>
      <c r="BI115" s="239">
        <f>IF(N115="nulová",J115,0)</f>
        <v>0</v>
      </c>
      <c r="BJ115" s="18" t="s">
        <v>82</v>
      </c>
      <c r="BK115" s="239">
        <f>ROUND(I115*H115,2)</f>
        <v>0</v>
      </c>
      <c r="BL115" s="18" t="s">
        <v>249</v>
      </c>
      <c r="BM115" s="238" t="s">
        <v>498</v>
      </c>
    </row>
    <row r="116" spans="1:63" s="12" customFormat="1" ht="22.8" customHeight="1">
      <c r="A116" s="12"/>
      <c r="B116" s="211"/>
      <c r="C116" s="212"/>
      <c r="D116" s="213" t="s">
        <v>74</v>
      </c>
      <c r="E116" s="225" t="s">
        <v>172</v>
      </c>
      <c r="F116" s="225" t="s">
        <v>238</v>
      </c>
      <c r="G116" s="212"/>
      <c r="H116" s="212"/>
      <c r="I116" s="215"/>
      <c r="J116" s="226">
        <f>BK116</f>
        <v>0</v>
      </c>
      <c r="K116" s="212"/>
      <c r="L116" s="217"/>
      <c r="M116" s="218"/>
      <c r="N116" s="219"/>
      <c r="O116" s="219"/>
      <c r="P116" s="220">
        <f>SUM(P117:P119)</f>
        <v>0</v>
      </c>
      <c r="Q116" s="219"/>
      <c r="R116" s="220">
        <f>SUM(R117:R119)</f>
        <v>4.3865864</v>
      </c>
      <c r="S116" s="219"/>
      <c r="T116" s="221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2" t="s">
        <v>82</v>
      </c>
      <c r="AT116" s="223" t="s">
        <v>74</v>
      </c>
      <c r="AU116" s="223" t="s">
        <v>82</v>
      </c>
      <c r="AY116" s="222" t="s">
        <v>165</v>
      </c>
      <c r="BK116" s="224">
        <f>SUM(BK117:BK119)</f>
        <v>0</v>
      </c>
    </row>
    <row r="117" spans="1:65" s="2" customFormat="1" ht="16.5" customHeight="1">
      <c r="A117" s="39"/>
      <c r="B117" s="40"/>
      <c r="C117" s="227" t="s">
        <v>210</v>
      </c>
      <c r="D117" s="227" t="s">
        <v>167</v>
      </c>
      <c r="E117" s="228" t="s">
        <v>240</v>
      </c>
      <c r="F117" s="229" t="s">
        <v>241</v>
      </c>
      <c r="G117" s="230" t="s">
        <v>170</v>
      </c>
      <c r="H117" s="231">
        <v>2.32</v>
      </c>
      <c r="I117" s="232"/>
      <c r="J117" s="233">
        <f>ROUND(I117*H117,2)</f>
        <v>0</v>
      </c>
      <c r="K117" s="229" t="s">
        <v>171</v>
      </c>
      <c r="L117" s="45"/>
      <c r="M117" s="234" t="s">
        <v>19</v>
      </c>
      <c r="N117" s="235" t="s">
        <v>46</v>
      </c>
      <c r="O117" s="85"/>
      <c r="P117" s="236">
        <f>O117*H117</f>
        <v>0</v>
      </c>
      <c r="Q117" s="236">
        <v>1.89077</v>
      </c>
      <c r="R117" s="236">
        <f>Q117*H117</f>
        <v>4.3865864</v>
      </c>
      <c r="S117" s="236">
        <v>0</v>
      </c>
      <c r="T117" s="23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8" t="s">
        <v>172</v>
      </c>
      <c r="AT117" s="238" t="s">
        <v>167</v>
      </c>
      <c r="AU117" s="238" t="s">
        <v>84</v>
      </c>
      <c r="AY117" s="18" t="s">
        <v>165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8" t="s">
        <v>82</v>
      </c>
      <c r="BK117" s="239">
        <f>ROUND(I117*H117,2)</f>
        <v>0</v>
      </c>
      <c r="BL117" s="18" t="s">
        <v>172</v>
      </c>
      <c r="BM117" s="238" t="s">
        <v>499</v>
      </c>
    </row>
    <row r="118" spans="1:51" s="13" customFormat="1" ht="12">
      <c r="A118" s="13"/>
      <c r="B118" s="240"/>
      <c r="C118" s="241"/>
      <c r="D118" s="242" t="s">
        <v>174</v>
      </c>
      <c r="E118" s="243" t="s">
        <v>19</v>
      </c>
      <c r="F118" s="244" t="s">
        <v>500</v>
      </c>
      <c r="G118" s="241"/>
      <c r="H118" s="245">
        <v>2.32</v>
      </c>
      <c r="I118" s="246"/>
      <c r="J118" s="241"/>
      <c r="K118" s="241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174</v>
      </c>
      <c r="AU118" s="251" t="s">
        <v>84</v>
      </c>
      <c r="AV118" s="13" t="s">
        <v>84</v>
      </c>
      <c r="AW118" s="13" t="s">
        <v>36</v>
      </c>
      <c r="AX118" s="13" t="s">
        <v>75</v>
      </c>
      <c r="AY118" s="251" t="s">
        <v>165</v>
      </c>
    </row>
    <row r="119" spans="1:51" s="14" customFormat="1" ht="12">
      <c r="A119" s="14"/>
      <c r="B119" s="252"/>
      <c r="C119" s="253"/>
      <c r="D119" s="242" t="s">
        <v>174</v>
      </c>
      <c r="E119" s="254" t="s">
        <v>19</v>
      </c>
      <c r="F119" s="255" t="s">
        <v>178</v>
      </c>
      <c r="G119" s="253"/>
      <c r="H119" s="256">
        <v>2.32</v>
      </c>
      <c r="I119" s="257"/>
      <c r="J119" s="253"/>
      <c r="K119" s="253"/>
      <c r="L119" s="258"/>
      <c r="M119" s="259"/>
      <c r="N119" s="260"/>
      <c r="O119" s="260"/>
      <c r="P119" s="260"/>
      <c r="Q119" s="260"/>
      <c r="R119" s="260"/>
      <c r="S119" s="260"/>
      <c r="T119" s="26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2" t="s">
        <v>174</v>
      </c>
      <c r="AU119" s="262" t="s">
        <v>84</v>
      </c>
      <c r="AV119" s="14" t="s">
        <v>172</v>
      </c>
      <c r="AW119" s="14" t="s">
        <v>36</v>
      </c>
      <c r="AX119" s="14" t="s">
        <v>82</v>
      </c>
      <c r="AY119" s="262" t="s">
        <v>165</v>
      </c>
    </row>
    <row r="120" spans="1:63" s="12" customFormat="1" ht="22.8" customHeight="1">
      <c r="A120" s="12"/>
      <c r="B120" s="211"/>
      <c r="C120" s="212"/>
      <c r="D120" s="213" t="s">
        <v>74</v>
      </c>
      <c r="E120" s="225" t="s">
        <v>205</v>
      </c>
      <c r="F120" s="225" t="s">
        <v>248</v>
      </c>
      <c r="G120" s="212"/>
      <c r="H120" s="212"/>
      <c r="I120" s="215"/>
      <c r="J120" s="226">
        <f>BK120</f>
        <v>0</v>
      </c>
      <c r="K120" s="212"/>
      <c r="L120" s="217"/>
      <c r="M120" s="218"/>
      <c r="N120" s="219"/>
      <c r="O120" s="219"/>
      <c r="P120" s="220">
        <f>SUM(P121:P123)</f>
        <v>0</v>
      </c>
      <c r="Q120" s="219"/>
      <c r="R120" s="220">
        <f>SUM(R121:R123)</f>
        <v>0.00869</v>
      </c>
      <c r="S120" s="219"/>
      <c r="T120" s="221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2" t="s">
        <v>82</v>
      </c>
      <c r="AT120" s="223" t="s">
        <v>74</v>
      </c>
      <c r="AU120" s="223" t="s">
        <v>82</v>
      </c>
      <c r="AY120" s="222" t="s">
        <v>165</v>
      </c>
      <c r="BK120" s="224">
        <f>SUM(BK121:BK123)</f>
        <v>0</v>
      </c>
    </row>
    <row r="121" spans="1:65" s="2" customFormat="1" ht="16.5" customHeight="1">
      <c r="A121" s="39"/>
      <c r="B121" s="40"/>
      <c r="C121" s="227" t="s">
        <v>217</v>
      </c>
      <c r="D121" s="227" t="s">
        <v>167</v>
      </c>
      <c r="E121" s="228" t="s">
        <v>501</v>
      </c>
      <c r="F121" s="229" t="s">
        <v>502</v>
      </c>
      <c r="G121" s="230" t="s">
        <v>252</v>
      </c>
      <c r="H121" s="231">
        <v>32</v>
      </c>
      <c r="I121" s="232"/>
      <c r="J121" s="233">
        <f>ROUND(I121*H121,2)</f>
        <v>0</v>
      </c>
      <c r="K121" s="229" t="s">
        <v>171</v>
      </c>
      <c r="L121" s="45"/>
      <c r="M121" s="234" t="s">
        <v>19</v>
      </c>
      <c r="N121" s="235" t="s">
        <v>46</v>
      </c>
      <c r="O121" s="85"/>
      <c r="P121" s="236">
        <f>O121*H121</f>
        <v>0</v>
      </c>
      <c r="Q121" s="236">
        <v>0.00019</v>
      </c>
      <c r="R121" s="236">
        <f>Q121*H121</f>
        <v>0.00608</v>
      </c>
      <c r="S121" s="236">
        <v>0</v>
      </c>
      <c r="T121" s="23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8" t="s">
        <v>172</v>
      </c>
      <c r="AT121" s="238" t="s">
        <v>167</v>
      </c>
      <c r="AU121" s="238" t="s">
        <v>84</v>
      </c>
      <c r="AY121" s="18" t="s">
        <v>165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8" t="s">
        <v>82</v>
      </c>
      <c r="BK121" s="239">
        <f>ROUND(I121*H121,2)</f>
        <v>0</v>
      </c>
      <c r="BL121" s="18" t="s">
        <v>172</v>
      </c>
      <c r="BM121" s="238" t="s">
        <v>503</v>
      </c>
    </row>
    <row r="122" spans="1:51" s="13" customFormat="1" ht="12">
      <c r="A122" s="13"/>
      <c r="B122" s="240"/>
      <c r="C122" s="241"/>
      <c r="D122" s="242" t="s">
        <v>174</v>
      </c>
      <c r="E122" s="243" t="s">
        <v>19</v>
      </c>
      <c r="F122" s="244" t="s">
        <v>504</v>
      </c>
      <c r="G122" s="241"/>
      <c r="H122" s="245">
        <v>32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174</v>
      </c>
      <c r="AU122" s="251" t="s">
        <v>84</v>
      </c>
      <c r="AV122" s="13" t="s">
        <v>84</v>
      </c>
      <c r="AW122" s="13" t="s">
        <v>36</v>
      </c>
      <c r="AX122" s="13" t="s">
        <v>82</v>
      </c>
      <c r="AY122" s="251" t="s">
        <v>165</v>
      </c>
    </row>
    <row r="123" spans="1:65" s="2" customFormat="1" ht="16.5" customHeight="1">
      <c r="A123" s="39"/>
      <c r="B123" s="40"/>
      <c r="C123" s="227" t="s">
        <v>223</v>
      </c>
      <c r="D123" s="227" t="s">
        <v>167</v>
      </c>
      <c r="E123" s="228" t="s">
        <v>505</v>
      </c>
      <c r="F123" s="229" t="s">
        <v>506</v>
      </c>
      <c r="G123" s="230" t="s">
        <v>252</v>
      </c>
      <c r="H123" s="231">
        <v>29</v>
      </c>
      <c r="I123" s="232"/>
      <c r="J123" s="233">
        <f>ROUND(I123*H123,2)</f>
        <v>0</v>
      </c>
      <c r="K123" s="229" t="s">
        <v>171</v>
      </c>
      <c r="L123" s="45"/>
      <c r="M123" s="234" t="s">
        <v>19</v>
      </c>
      <c r="N123" s="235" t="s">
        <v>46</v>
      </c>
      <c r="O123" s="85"/>
      <c r="P123" s="236">
        <f>O123*H123</f>
        <v>0</v>
      </c>
      <c r="Q123" s="236">
        <v>9E-05</v>
      </c>
      <c r="R123" s="236">
        <f>Q123*H123</f>
        <v>0.0026100000000000003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172</v>
      </c>
      <c r="AT123" s="238" t="s">
        <v>167</v>
      </c>
      <c r="AU123" s="238" t="s">
        <v>84</v>
      </c>
      <c r="AY123" s="18" t="s">
        <v>165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82</v>
      </c>
      <c r="BK123" s="239">
        <f>ROUND(I123*H123,2)</f>
        <v>0</v>
      </c>
      <c r="BL123" s="18" t="s">
        <v>172</v>
      </c>
      <c r="BM123" s="238" t="s">
        <v>507</v>
      </c>
    </row>
    <row r="124" spans="1:63" s="12" customFormat="1" ht="22.8" customHeight="1">
      <c r="A124" s="12"/>
      <c r="B124" s="211"/>
      <c r="C124" s="212"/>
      <c r="D124" s="213" t="s">
        <v>74</v>
      </c>
      <c r="E124" s="225" t="s">
        <v>210</v>
      </c>
      <c r="F124" s="225" t="s">
        <v>442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P125</f>
        <v>0</v>
      </c>
      <c r="Q124" s="219"/>
      <c r="R124" s="220">
        <f>R125</f>
        <v>0</v>
      </c>
      <c r="S124" s="219"/>
      <c r="T124" s="22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82</v>
      </c>
      <c r="AT124" s="223" t="s">
        <v>74</v>
      </c>
      <c r="AU124" s="223" t="s">
        <v>82</v>
      </c>
      <c r="AY124" s="222" t="s">
        <v>165</v>
      </c>
      <c r="BK124" s="224">
        <f>BK125</f>
        <v>0</v>
      </c>
    </row>
    <row r="125" spans="1:65" s="2" customFormat="1" ht="16.5" customHeight="1">
      <c r="A125" s="39"/>
      <c r="B125" s="40"/>
      <c r="C125" s="227" t="s">
        <v>228</v>
      </c>
      <c r="D125" s="227" t="s">
        <v>167</v>
      </c>
      <c r="E125" s="228" t="s">
        <v>444</v>
      </c>
      <c r="F125" s="229" t="s">
        <v>445</v>
      </c>
      <c r="G125" s="230" t="s">
        <v>252</v>
      </c>
      <c r="H125" s="231">
        <v>62</v>
      </c>
      <c r="I125" s="232"/>
      <c r="J125" s="233">
        <f>ROUND(I125*H125,2)</f>
        <v>0</v>
      </c>
      <c r="K125" s="229" t="s">
        <v>171</v>
      </c>
      <c r="L125" s="45"/>
      <c r="M125" s="234" t="s">
        <v>19</v>
      </c>
      <c r="N125" s="235" t="s">
        <v>46</v>
      </c>
      <c r="O125" s="85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172</v>
      </c>
      <c r="AT125" s="238" t="s">
        <v>167</v>
      </c>
      <c r="AU125" s="238" t="s">
        <v>84</v>
      </c>
      <c r="AY125" s="18" t="s">
        <v>165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82</v>
      </c>
      <c r="BK125" s="239">
        <f>ROUND(I125*H125,2)</f>
        <v>0</v>
      </c>
      <c r="BL125" s="18" t="s">
        <v>172</v>
      </c>
      <c r="BM125" s="238" t="s">
        <v>508</v>
      </c>
    </row>
    <row r="126" spans="1:63" s="12" customFormat="1" ht="25.9" customHeight="1">
      <c r="A126" s="12"/>
      <c r="B126" s="211"/>
      <c r="C126" s="212"/>
      <c r="D126" s="213" t="s">
        <v>74</v>
      </c>
      <c r="E126" s="214" t="s">
        <v>509</v>
      </c>
      <c r="F126" s="214" t="s">
        <v>510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P127+P145</f>
        <v>0</v>
      </c>
      <c r="Q126" s="219"/>
      <c r="R126" s="220">
        <f>R127+R145</f>
        <v>0.14837</v>
      </c>
      <c r="S126" s="219"/>
      <c r="T126" s="221">
        <f>T127+T145</f>
        <v>0.0513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84</v>
      </c>
      <c r="AT126" s="223" t="s">
        <v>74</v>
      </c>
      <c r="AU126" s="223" t="s">
        <v>75</v>
      </c>
      <c r="AY126" s="222" t="s">
        <v>165</v>
      </c>
      <c r="BK126" s="224">
        <f>BK127+BK145</f>
        <v>0</v>
      </c>
    </row>
    <row r="127" spans="1:63" s="12" customFormat="1" ht="22.8" customHeight="1">
      <c r="A127" s="12"/>
      <c r="B127" s="211"/>
      <c r="C127" s="212"/>
      <c r="D127" s="213" t="s">
        <v>74</v>
      </c>
      <c r="E127" s="225" t="s">
        <v>511</v>
      </c>
      <c r="F127" s="225" t="s">
        <v>512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SUM(P128:P144)</f>
        <v>0</v>
      </c>
      <c r="Q127" s="219"/>
      <c r="R127" s="220">
        <f>SUM(R128:R144)</f>
        <v>0.14681</v>
      </c>
      <c r="S127" s="219"/>
      <c r="T127" s="221">
        <f>SUM(T128:T144)</f>
        <v>0.0513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84</v>
      </c>
      <c r="AT127" s="223" t="s">
        <v>74</v>
      </c>
      <c r="AU127" s="223" t="s">
        <v>82</v>
      </c>
      <c r="AY127" s="222" t="s">
        <v>165</v>
      </c>
      <c r="BK127" s="224">
        <f>SUM(BK128:BK144)</f>
        <v>0</v>
      </c>
    </row>
    <row r="128" spans="1:65" s="2" customFormat="1" ht="16.5" customHeight="1">
      <c r="A128" s="39"/>
      <c r="B128" s="40"/>
      <c r="C128" s="227" t="s">
        <v>234</v>
      </c>
      <c r="D128" s="227" t="s">
        <v>167</v>
      </c>
      <c r="E128" s="228" t="s">
        <v>513</v>
      </c>
      <c r="F128" s="229" t="s">
        <v>514</v>
      </c>
      <c r="G128" s="230" t="s">
        <v>261</v>
      </c>
      <c r="H128" s="231">
        <v>1</v>
      </c>
      <c r="I128" s="232"/>
      <c r="J128" s="233">
        <f>ROUND(I128*H128,2)</f>
        <v>0</v>
      </c>
      <c r="K128" s="229" t="s">
        <v>19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0.0038</v>
      </c>
      <c r="R128" s="236">
        <f>Q128*H128</f>
        <v>0.0038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249</v>
      </c>
      <c r="AT128" s="238" t="s">
        <v>167</v>
      </c>
      <c r="AU128" s="238" t="s">
        <v>84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249</v>
      </c>
      <c r="BM128" s="238" t="s">
        <v>515</v>
      </c>
    </row>
    <row r="129" spans="1:65" s="2" customFormat="1" ht="16.5" customHeight="1">
      <c r="A129" s="39"/>
      <c r="B129" s="40"/>
      <c r="C129" s="227" t="s">
        <v>239</v>
      </c>
      <c r="D129" s="227" t="s">
        <v>167</v>
      </c>
      <c r="E129" s="228" t="s">
        <v>516</v>
      </c>
      <c r="F129" s="229" t="s">
        <v>517</v>
      </c>
      <c r="G129" s="230" t="s">
        <v>252</v>
      </c>
      <c r="H129" s="231">
        <v>12</v>
      </c>
      <c r="I129" s="232"/>
      <c r="J129" s="233">
        <f>ROUND(I129*H129,2)</f>
        <v>0</v>
      </c>
      <c r="K129" s="229" t="s">
        <v>171</v>
      </c>
      <c r="L129" s="45"/>
      <c r="M129" s="234" t="s">
        <v>19</v>
      </c>
      <c r="N129" s="235" t="s">
        <v>46</v>
      </c>
      <c r="O129" s="85"/>
      <c r="P129" s="236">
        <f>O129*H129</f>
        <v>0</v>
      </c>
      <c r="Q129" s="236">
        <v>0.0027</v>
      </c>
      <c r="R129" s="236">
        <f>Q129*H129</f>
        <v>0.0324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249</v>
      </c>
      <c r="AT129" s="238" t="s">
        <v>167</v>
      </c>
      <c r="AU129" s="238" t="s">
        <v>84</v>
      </c>
      <c r="AY129" s="18" t="s">
        <v>165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82</v>
      </c>
      <c r="BK129" s="239">
        <f>ROUND(I129*H129,2)</f>
        <v>0</v>
      </c>
      <c r="BL129" s="18" t="s">
        <v>249</v>
      </c>
      <c r="BM129" s="238" t="s">
        <v>518</v>
      </c>
    </row>
    <row r="130" spans="1:65" s="2" customFormat="1" ht="16.5" customHeight="1">
      <c r="A130" s="39"/>
      <c r="B130" s="40"/>
      <c r="C130" s="227" t="s">
        <v>8</v>
      </c>
      <c r="D130" s="227" t="s">
        <v>167</v>
      </c>
      <c r="E130" s="228" t="s">
        <v>519</v>
      </c>
      <c r="F130" s="229" t="s">
        <v>520</v>
      </c>
      <c r="G130" s="230" t="s">
        <v>252</v>
      </c>
      <c r="H130" s="231">
        <v>14</v>
      </c>
      <c r="I130" s="232"/>
      <c r="J130" s="233">
        <f>ROUND(I130*H130,2)</f>
        <v>0</v>
      </c>
      <c r="K130" s="229" t="s">
        <v>171</v>
      </c>
      <c r="L130" s="45"/>
      <c r="M130" s="234" t="s">
        <v>19</v>
      </c>
      <c r="N130" s="235" t="s">
        <v>46</v>
      </c>
      <c r="O130" s="85"/>
      <c r="P130" s="236">
        <f>O130*H130</f>
        <v>0</v>
      </c>
      <c r="Q130" s="236">
        <v>0.00348</v>
      </c>
      <c r="R130" s="236">
        <f>Q130*H130</f>
        <v>0.04872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249</v>
      </c>
      <c r="AT130" s="238" t="s">
        <v>167</v>
      </c>
      <c r="AU130" s="238" t="s">
        <v>84</v>
      </c>
      <c r="AY130" s="18" t="s">
        <v>165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82</v>
      </c>
      <c r="BK130" s="239">
        <f>ROUND(I130*H130,2)</f>
        <v>0</v>
      </c>
      <c r="BL130" s="18" t="s">
        <v>249</v>
      </c>
      <c r="BM130" s="238" t="s">
        <v>521</v>
      </c>
    </row>
    <row r="131" spans="1:65" s="2" customFormat="1" ht="16.5" customHeight="1">
      <c r="A131" s="39"/>
      <c r="B131" s="40"/>
      <c r="C131" s="227" t="s">
        <v>249</v>
      </c>
      <c r="D131" s="227" t="s">
        <v>167</v>
      </c>
      <c r="E131" s="228" t="s">
        <v>522</v>
      </c>
      <c r="F131" s="229" t="s">
        <v>523</v>
      </c>
      <c r="G131" s="230" t="s">
        <v>252</v>
      </c>
      <c r="H131" s="231">
        <v>15</v>
      </c>
      <c r="I131" s="232"/>
      <c r="J131" s="233">
        <f>ROUND(I131*H131,2)</f>
        <v>0</v>
      </c>
      <c r="K131" s="229" t="s">
        <v>171</v>
      </c>
      <c r="L131" s="45"/>
      <c r="M131" s="234" t="s">
        <v>19</v>
      </c>
      <c r="N131" s="235" t="s">
        <v>46</v>
      </c>
      <c r="O131" s="85"/>
      <c r="P131" s="236">
        <f>O131*H131</f>
        <v>0</v>
      </c>
      <c r="Q131" s="236">
        <v>0.00039</v>
      </c>
      <c r="R131" s="236">
        <f>Q131*H131</f>
        <v>0.00585</v>
      </c>
      <c r="S131" s="236">
        <v>0.00342</v>
      </c>
      <c r="T131" s="237">
        <f>S131*H131</f>
        <v>0.0513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249</v>
      </c>
      <c r="AT131" s="238" t="s">
        <v>167</v>
      </c>
      <c r="AU131" s="238" t="s">
        <v>84</v>
      </c>
      <c r="AY131" s="18" t="s">
        <v>165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82</v>
      </c>
      <c r="BK131" s="239">
        <f>ROUND(I131*H131,2)</f>
        <v>0</v>
      </c>
      <c r="BL131" s="18" t="s">
        <v>249</v>
      </c>
      <c r="BM131" s="238" t="s">
        <v>524</v>
      </c>
    </row>
    <row r="132" spans="1:65" s="2" customFormat="1" ht="16.5" customHeight="1">
      <c r="A132" s="39"/>
      <c r="B132" s="40"/>
      <c r="C132" s="227" t="s">
        <v>254</v>
      </c>
      <c r="D132" s="227" t="s">
        <v>167</v>
      </c>
      <c r="E132" s="228" t="s">
        <v>525</v>
      </c>
      <c r="F132" s="229" t="s">
        <v>526</v>
      </c>
      <c r="G132" s="230" t="s">
        <v>252</v>
      </c>
      <c r="H132" s="231">
        <v>0.5</v>
      </c>
      <c r="I132" s="232"/>
      <c r="J132" s="233">
        <f>ROUND(I132*H132,2)</f>
        <v>0</v>
      </c>
      <c r="K132" s="229" t="s">
        <v>171</v>
      </c>
      <c r="L132" s="45"/>
      <c r="M132" s="234" t="s">
        <v>19</v>
      </c>
      <c r="N132" s="235" t="s">
        <v>46</v>
      </c>
      <c r="O132" s="85"/>
      <c r="P132" s="236">
        <f>O132*H132</f>
        <v>0</v>
      </c>
      <c r="Q132" s="236">
        <v>0.00468</v>
      </c>
      <c r="R132" s="236">
        <f>Q132*H132</f>
        <v>0.00234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249</v>
      </c>
      <c r="AT132" s="238" t="s">
        <v>167</v>
      </c>
      <c r="AU132" s="238" t="s">
        <v>84</v>
      </c>
      <c r="AY132" s="18" t="s">
        <v>165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82</v>
      </c>
      <c r="BK132" s="239">
        <f>ROUND(I132*H132,2)</f>
        <v>0</v>
      </c>
      <c r="BL132" s="18" t="s">
        <v>249</v>
      </c>
      <c r="BM132" s="238" t="s">
        <v>527</v>
      </c>
    </row>
    <row r="133" spans="1:65" s="2" customFormat="1" ht="16.5" customHeight="1">
      <c r="A133" s="39"/>
      <c r="B133" s="40"/>
      <c r="C133" s="227" t="s">
        <v>258</v>
      </c>
      <c r="D133" s="227" t="s">
        <v>167</v>
      </c>
      <c r="E133" s="228" t="s">
        <v>528</v>
      </c>
      <c r="F133" s="229" t="s">
        <v>529</v>
      </c>
      <c r="G133" s="230" t="s">
        <v>468</v>
      </c>
      <c r="H133" s="231">
        <v>1</v>
      </c>
      <c r="I133" s="232"/>
      <c r="J133" s="233">
        <f>ROUND(I133*H133,2)</f>
        <v>0</v>
      </c>
      <c r="K133" s="229" t="s">
        <v>171</v>
      </c>
      <c r="L133" s="45"/>
      <c r="M133" s="234" t="s">
        <v>19</v>
      </c>
      <c r="N133" s="235" t="s">
        <v>46</v>
      </c>
      <c r="O133" s="85"/>
      <c r="P133" s="236">
        <f>O133*H133</f>
        <v>0</v>
      </c>
      <c r="Q133" s="236">
        <v>0.00529</v>
      </c>
      <c r="R133" s="236">
        <f>Q133*H133</f>
        <v>0.00529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172</v>
      </c>
      <c r="AT133" s="238" t="s">
        <v>167</v>
      </c>
      <c r="AU133" s="238" t="s">
        <v>84</v>
      </c>
      <c r="AY133" s="18" t="s">
        <v>165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82</v>
      </c>
      <c r="BK133" s="239">
        <f>ROUND(I133*H133,2)</f>
        <v>0</v>
      </c>
      <c r="BL133" s="18" t="s">
        <v>172</v>
      </c>
      <c r="BM133" s="238" t="s">
        <v>530</v>
      </c>
    </row>
    <row r="134" spans="1:65" s="2" customFormat="1" ht="16.5" customHeight="1">
      <c r="A134" s="39"/>
      <c r="B134" s="40"/>
      <c r="C134" s="227" t="s">
        <v>263</v>
      </c>
      <c r="D134" s="227" t="s">
        <v>167</v>
      </c>
      <c r="E134" s="228" t="s">
        <v>531</v>
      </c>
      <c r="F134" s="229" t="s">
        <v>532</v>
      </c>
      <c r="G134" s="230" t="s">
        <v>468</v>
      </c>
      <c r="H134" s="231">
        <v>1</v>
      </c>
      <c r="I134" s="232"/>
      <c r="J134" s="233">
        <f>ROUND(I134*H134,2)</f>
        <v>0</v>
      </c>
      <c r="K134" s="229" t="s">
        <v>171</v>
      </c>
      <c r="L134" s="45"/>
      <c r="M134" s="234" t="s">
        <v>19</v>
      </c>
      <c r="N134" s="235" t="s">
        <v>46</v>
      </c>
      <c r="O134" s="85"/>
      <c r="P134" s="236">
        <f>O134*H134</f>
        <v>0</v>
      </c>
      <c r="Q134" s="236">
        <v>0.00147</v>
      </c>
      <c r="R134" s="236">
        <f>Q134*H134</f>
        <v>0.00147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249</v>
      </c>
      <c r="AT134" s="238" t="s">
        <v>167</v>
      </c>
      <c r="AU134" s="238" t="s">
        <v>84</v>
      </c>
      <c r="AY134" s="18" t="s">
        <v>165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82</v>
      </c>
      <c r="BK134" s="239">
        <f>ROUND(I134*H134,2)</f>
        <v>0</v>
      </c>
      <c r="BL134" s="18" t="s">
        <v>249</v>
      </c>
      <c r="BM134" s="238" t="s">
        <v>533</v>
      </c>
    </row>
    <row r="135" spans="1:65" s="2" customFormat="1" ht="16.5" customHeight="1">
      <c r="A135" s="39"/>
      <c r="B135" s="40"/>
      <c r="C135" s="227" t="s">
        <v>267</v>
      </c>
      <c r="D135" s="227" t="s">
        <v>167</v>
      </c>
      <c r="E135" s="228" t="s">
        <v>534</v>
      </c>
      <c r="F135" s="229" t="s">
        <v>535</v>
      </c>
      <c r="G135" s="230" t="s">
        <v>252</v>
      </c>
      <c r="H135" s="231">
        <v>35</v>
      </c>
      <c r="I135" s="232"/>
      <c r="J135" s="233">
        <f>ROUND(I135*H135,2)</f>
        <v>0</v>
      </c>
      <c r="K135" s="229" t="s">
        <v>171</v>
      </c>
      <c r="L135" s="45"/>
      <c r="M135" s="234" t="s">
        <v>19</v>
      </c>
      <c r="N135" s="235" t="s">
        <v>46</v>
      </c>
      <c r="O135" s="85"/>
      <c r="P135" s="236">
        <f>O135*H135</f>
        <v>0</v>
      </c>
      <c r="Q135" s="236">
        <v>0.00087</v>
      </c>
      <c r="R135" s="236">
        <f>Q135*H135</f>
        <v>0.03045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249</v>
      </c>
      <c r="AT135" s="238" t="s">
        <v>167</v>
      </c>
      <c r="AU135" s="238" t="s">
        <v>84</v>
      </c>
      <c r="AY135" s="18" t="s">
        <v>165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82</v>
      </c>
      <c r="BK135" s="239">
        <f>ROUND(I135*H135,2)</f>
        <v>0</v>
      </c>
      <c r="BL135" s="18" t="s">
        <v>249</v>
      </c>
      <c r="BM135" s="238" t="s">
        <v>536</v>
      </c>
    </row>
    <row r="136" spans="1:65" s="2" customFormat="1" ht="16.5" customHeight="1">
      <c r="A136" s="39"/>
      <c r="B136" s="40"/>
      <c r="C136" s="227" t="s">
        <v>7</v>
      </c>
      <c r="D136" s="227" t="s">
        <v>167</v>
      </c>
      <c r="E136" s="228" t="s">
        <v>537</v>
      </c>
      <c r="F136" s="229" t="s">
        <v>538</v>
      </c>
      <c r="G136" s="230" t="s">
        <v>261</v>
      </c>
      <c r="H136" s="231">
        <v>2</v>
      </c>
      <c r="I136" s="232"/>
      <c r="J136" s="233">
        <f>ROUND(I136*H136,2)</f>
        <v>0</v>
      </c>
      <c r="K136" s="229" t="s">
        <v>19</v>
      </c>
      <c r="L136" s="45"/>
      <c r="M136" s="234" t="s">
        <v>19</v>
      </c>
      <c r="N136" s="235" t="s">
        <v>46</v>
      </c>
      <c r="O136" s="85"/>
      <c r="P136" s="236">
        <f>O136*H136</f>
        <v>0</v>
      </c>
      <c r="Q136" s="236">
        <v>0.0019</v>
      </c>
      <c r="R136" s="236">
        <f>Q136*H136</f>
        <v>0.0038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249</v>
      </c>
      <c r="AT136" s="238" t="s">
        <v>167</v>
      </c>
      <c r="AU136" s="238" t="s">
        <v>84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249</v>
      </c>
      <c r="BM136" s="238" t="s">
        <v>539</v>
      </c>
    </row>
    <row r="137" spans="1:65" s="2" customFormat="1" ht="16.5" customHeight="1">
      <c r="A137" s="39"/>
      <c r="B137" s="40"/>
      <c r="C137" s="227" t="s">
        <v>274</v>
      </c>
      <c r="D137" s="227" t="s">
        <v>167</v>
      </c>
      <c r="E137" s="228" t="s">
        <v>540</v>
      </c>
      <c r="F137" s="229" t="s">
        <v>541</v>
      </c>
      <c r="G137" s="230" t="s">
        <v>261</v>
      </c>
      <c r="H137" s="231">
        <v>2</v>
      </c>
      <c r="I137" s="232"/>
      <c r="J137" s="233">
        <f>ROUND(I137*H137,2)</f>
        <v>0</v>
      </c>
      <c r="K137" s="229" t="s">
        <v>19</v>
      </c>
      <c r="L137" s="45"/>
      <c r="M137" s="234" t="s">
        <v>19</v>
      </c>
      <c r="N137" s="235" t="s">
        <v>46</v>
      </c>
      <c r="O137" s="85"/>
      <c r="P137" s="236">
        <f>O137*H137</f>
        <v>0</v>
      </c>
      <c r="Q137" s="236">
        <v>0.0019</v>
      </c>
      <c r="R137" s="236">
        <f>Q137*H137</f>
        <v>0.0038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249</v>
      </c>
      <c r="AT137" s="238" t="s">
        <v>167</v>
      </c>
      <c r="AU137" s="238" t="s">
        <v>84</v>
      </c>
      <c r="AY137" s="18" t="s">
        <v>165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82</v>
      </c>
      <c r="BK137" s="239">
        <f>ROUND(I137*H137,2)</f>
        <v>0</v>
      </c>
      <c r="BL137" s="18" t="s">
        <v>249</v>
      </c>
      <c r="BM137" s="238" t="s">
        <v>542</v>
      </c>
    </row>
    <row r="138" spans="1:65" s="2" customFormat="1" ht="16.5" customHeight="1">
      <c r="A138" s="39"/>
      <c r="B138" s="40"/>
      <c r="C138" s="227" t="s">
        <v>278</v>
      </c>
      <c r="D138" s="227" t="s">
        <v>167</v>
      </c>
      <c r="E138" s="228" t="s">
        <v>543</v>
      </c>
      <c r="F138" s="229" t="s">
        <v>544</v>
      </c>
      <c r="G138" s="230" t="s">
        <v>261</v>
      </c>
      <c r="H138" s="231">
        <v>1</v>
      </c>
      <c r="I138" s="232"/>
      <c r="J138" s="233">
        <f>ROUND(I138*H138,2)</f>
        <v>0</v>
      </c>
      <c r="K138" s="229" t="s">
        <v>19</v>
      </c>
      <c r="L138" s="45"/>
      <c r="M138" s="234" t="s">
        <v>19</v>
      </c>
      <c r="N138" s="235" t="s">
        <v>46</v>
      </c>
      <c r="O138" s="85"/>
      <c r="P138" s="236">
        <f>O138*H138</f>
        <v>0</v>
      </c>
      <c r="Q138" s="236">
        <v>0.0019</v>
      </c>
      <c r="R138" s="236">
        <f>Q138*H138</f>
        <v>0.0019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249</v>
      </c>
      <c r="AT138" s="238" t="s">
        <v>167</v>
      </c>
      <c r="AU138" s="238" t="s">
        <v>84</v>
      </c>
      <c r="AY138" s="18" t="s">
        <v>165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82</v>
      </c>
      <c r="BK138" s="239">
        <f>ROUND(I138*H138,2)</f>
        <v>0</v>
      </c>
      <c r="BL138" s="18" t="s">
        <v>249</v>
      </c>
      <c r="BM138" s="238" t="s">
        <v>545</v>
      </c>
    </row>
    <row r="139" spans="1:65" s="2" customFormat="1" ht="16.5" customHeight="1">
      <c r="A139" s="39"/>
      <c r="B139" s="40"/>
      <c r="C139" s="227" t="s">
        <v>282</v>
      </c>
      <c r="D139" s="227" t="s">
        <v>167</v>
      </c>
      <c r="E139" s="228" t="s">
        <v>546</v>
      </c>
      <c r="F139" s="229" t="s">
        <v>547</v>
      </c>
      <c r="G139" s="230" t="s">
        <v>261</v>
      </c>
      <c r="H139" s="231">
        <v>1</v>
      </c>
      <c r="I139" s="232"/>
      <c r="J139" s="233">
        <f>ROUND(I139*H139,2)</f>
        <v>0</v>
      </c>
      <c r="K139" s="229" t="s">
        <v>171</v>
      </c>
      <c r="L139" s="45"/>
      <c r="M139" s="234" t="s">
        <v>19</v>
      </c>
      <c r="N139" s="235" t="s">
        <v>46</v>
      </c>
      <c r="O139" s="85"/>
      <c r="P139" s="236">
        <f>O139*H139</f>
        <v>0</v>
      </c>
      <c r="Q139" s="236">
        <v>0.00038</v>
      </c>
      <c r="R139" s="236">
        <f>Q139*H139</f>
        <v>0.00038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249</v>
      </c>
      <c r="AT139" s="238" t="s">
        <v>167</v>
      </c>
      <c r="AU139" s="238" t="s">
        <v>84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249</v>
      </c>
      <c r="BM139" s="238" t="s">
        <v>548</v>
      </c>
    </row>
    <row r="140" spans="1:65" s="2" customFormat="1" ht="16.5" customHeight="1">
      <c r="A140" s="39"/>
      <c r="B140" s="40"/>
      <c r="C140" s="227" t="s">
        <v>286</v>
      </c>
      <c r="D140" s="227" t="s">
        <v>167</v>
      </c>
      <c r="E140" s="228" t="s">
        <v>549</v>
      </c>
      <c r="F140" s="229" t="s">
        <v>550</v>
      </c>
      <c r="G140" s="230" t="s">
        <v>261</v>
      </c>
      <c r="H140" s="231">
        <v>1</v>
      </c>
      <c r="I140" s="232"/>
      <c r="J140" s="233">
        <f>ROUND(I140*H140,2)</f>
        <v>0</v>
      </c>
      <c r="K140" s="229" t="s">
        <v>171</v>
      </c>
      <c r="L140" s="45"/>
      <c r="M140" s="234" t="s">
        <v>19</v>
      </c>
      <c r="N140" s="235" t="s">
        <v>46</v>
      </c>
      <c r="O140" s="85"/>
      <c r="P140" s="236">
        <f>O140*H140</f>
        <v>0</v>
      </c>
      <c r="Q140" s="236">
        <v>0.00088</v>
      </c>
      <c r="R140" s="236">
        <f>Q140*H140</f>
        <v>0.00088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249</v>
      </c>
      <c r="AT140" s="238" t="s">
        <v>167</v>
      </c>
      <c r="AU140" s="238" t="s">
        <v>84</v>
      </c>
      <c r="AY140" s="18" t="s">
        <v>165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82</v>
      </c>
      <c r="BK140" s="239">
        <f>ROUND(I140*H140,2)</f>
        <v>0</v>
      </c>
      <c r="BL140" s="18" t="s">
        <v>249</v>
      </c>
      <c r="BM140" s="238" t="s">
        <v>551</v>
      </c>
    </row>
    <row r="141" spans="1:65" s="2" customFormat="1" ht="16.5" customHeight="1">
      <c r="A141" s="39"/>
      <c r="B141" s="40"/>
      <c r="C141" s="227" t="s">
        <v>290</v>
      </c>
      <c r="D141" s="227" t="s">
        <v>167</v>
      </c>
      <c r="E141" s="228" t="s">
        <v>552</v>
      </c>
      <c r="F141" s="229" t="s">
        <v>550</v>
      </c>
      <c r="G141" s="230" t="s">
        <v>261</v>
      </c>
      <c r="H141" s="231">
        <v>2</v>
      </c>
      <c r="I141" s="232"/>
      <c r="J141" s="233">
        <f>ROUND(I141*H141,2)</f>
        <v>0</v>
      </c>
      <c r="K141" s="229" t="s">
        <v>171</v>
      </c>
      <c r="L141" s="45"/>
      <c r="M141" s="234" t="s">
        <v>19</v>
      </c>
      <c r="N141" s="235" t="s">
        <v>46</v>
      </c>
      <c r="O141" s="85"/>
      <c r="P141" s="236">
        <f>O141*H141</f>
        <v>0</v>
      </c>
      <c r="Q141" s="236">
        <v>0.00088</v>
      </c>
      <c r="R141" s="236">
        <f>Q141*H141</f>
        <v>0.00176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249</v>
      </c>
      <c r="AT141" s="238" t="s">
        <v>167</v>
      </c>
      <c r="AU141" s="238" t="s">
        <v>84</v>
      </c>
      <c r="AY141" s="18" t="s">
        <v>165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82</v>
      </c>
      <c r="BK141" s="239">
        <f>ROUND(I141*H141,2)</f>
        <v>0</v>
      </c>
      <c r="BL141" s="18" t="s">
        <v>249</v>
      </c>
      <c r="BM141" s="238" t="s">
        <v>553</v>
      </c>
    </row>
    <row r="142" spans="1:65" s="2" customFormat="1" ht="16.5" customHeight="1">
      <c r="A142" s="39"/>
      <c r="B142" s="40"/>
      <c r="C142" s="227" t="s">
        <v>294</v>
      </c>
      <c r="D142" s="227" t="s">
        <v>167</v>
      </c>
      <c r="E142" s="228" t="s">
        <v>554</v>
      </c>
      <c r="F142" s="229" t="s">
        <v>555</v>
      </c>
      <c r="G142" s="230" t="s">
        <v>261</v>
      </c>
      <c r="H142" s="231">
        <v>1</v>
      </c>
      <c r="I142" s="232"/>
      <c r="J142" s="233">
        <f>ROUND(I142*H142,2)</f>
        <v>0</v>
      </c>
      <c r="K142" s="229" t="s">
        <v>171</v>
      </c>
      <c r="L142" s="45"/>
      <c r="M142" s="234" t="s">
        <v>19</v>
      </c>
      <c r="N142" s="235" t="s">
        <v>46</v>
      </c>
      <c r="O142" s="85"/>
      <c r="P142" s="236">
        <f>O142*H142</f>
        <v>0</v>
      </c>
      <c r="Q142" s="236">
        <v>0.00017</v>
      </c>
      <c r="R142" s="236">
        <f>Q142*H142</f>
        <v>0.00017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249</v>
      </c>
      <c r="AT142" s="238" t="s">
        <v>167</v>
      </c>
      <c r="AU142" s="238" t="s">
        <v>84</v>
      </c>
      <c r="AY142" s="18" t="s">
        <v>165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82</v>
      </c>
      <c r="BK142" s="239">
        <f>ROUND(I142*H142,2)</f>
        <v>0</v>
      </c>
      <c r="BL142" s="18" t="s">
        <v>249</v>
      </c>
      <c r="BM142" s="238" t="s">
        <v>556</v>
      </c>
    </row>
    <row r="143" spans="1:65" s="2" customFormat="1" ht="16.5" customHeight="1">
      <c r="A143" s="39"/>
      <c r="B143" s="40"/>
      <c r="C143" s="266" t="s">
        <v>298</v>
      </c>
      <c r="D143" s="266" t="s">
        <v>229</v>
      </c>
      <c r="E143" s="267" t="s">
        <v>557</v>
      </c>
      <c r="F143" s="268" t="s">
        <v>558</v>
      </c>
      <c r="G143" s="269" t="s">
        <v>261</v>
      </c>
      <c r="H143" s="270">
        <v>1</v>
      </c>
      <c r="I143" s="271"/>
      <c r="J143" s="272">
        <f>ROUND(I143*H143,2)</f>
        <v>0</v>
      </c>
      <c r="K143" s="268" t="s">
        <v>171</v>
      </c>
      <c r="L143" s="273"/>
      <c r="M143" s="274" t="s">
        <v>19</v>
      </c>
      <c r="N143" s="275" t="s">
        <v>46</v>
      </c>
      <c r="O143" s="85"/>
      <c r="P143" s="236">
        <f>O143*H143</f>
        <v>0</v>
      </c>
      <c r="Q143" s="236">
        <v>0.0038</v>
      </c>
      <c r="R143" s="236">
        <f>Q143*H143</f>
        <v>0.0038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314</v>
      </c>
      <c r="AT143" s="238" t="s">
        <v>229</v>
      </c>
      <c r="AU143" s="238" t="s">
        <v>84</v>
      </c>
      <c r="AY143" s="18" t="s">
        <v>165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82</v>
      </c>
      <c r="BK143" s="239">
        <f>ROUND(I143*H143,2)</f>
        <v>0</v>
      </c>
      <c r="BL143" s="18" t="s">
        <v>249</v>
      </c>
      <c r="BM143" s="238" t="s">
        <v>559</v>
      </c>
    </row>
    <row r="144" spans="1:65" s="2" customFormat="1" ht="16.5" customHeight="1">
      <c r="A144" s="39"/>
      <c r="B144" s="40"/>
      <c r="C144" s="227" t="s">
        <v>302</v>
      </c>
      <c r="D144" s="227" t="s">
        <v>167</v>
      </c>
      <c r="E144" s="228" t="s">
        <v>560</v>
      </c>
      <c r="F144" s="229" t="s">
        <v>561</v>
      </c>
      <c r="G144" s="230" t="s">
        <v>213</v>
      </c>
      <c r="H144" s="231">
        <v>0.125</v>
      </c>
      <c r="I144" s="232"/>
      <c r="J144" s="233">
        <f>ROUND(I144*H144,2)</f>
        <v>0</v>
      </c>
      <c r="K144" s="229" t="s">
        <v>171</v>
      </c>
      <c r="L144" s="45"/>
      <c r="M144" s="234" t="s">
        <v>19</v>
      </c>
      <c r="N144" s="235" t="s">
        <v>46</v>
      </c>
      <c r="O144" s="85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249</v>
      </c>
      <c r="AT144" s="238" t="s">
        <v>167</v>
      </c>
      <c r="AU144" s="238" t="s">
        <v>84</v>
      </c>
      <c r="AY144" s="18" t="s">
        <v>165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82</v>
      </c>
      <c r="BK144" s="239">
        <f>ROUND(I144*H144,2)</f>
        <v>0</v>
      </c>
      <c r="BL144" s="18" t="s">
        <v>249</v>
      </c>
      <c r="BM144" s="238" t="s">
        <v>562</v>
      </c>
    </row>
    <row r="145" spans="1:63" s="12" customFormat="1" ht="22.8" customHeight="1">
      <c r="A145" s="12"/>
      <c r="B145" s="211"/>
      <c r="C145" s="212"/>
      <c r="D145" s="213" t="s">
        <v>74</v>
      </c>
      <c r="E145" s="225" t="s">
        <v>563</v>
      </c>
      <c r="F145" s="225" t="s">
        <v>564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SUM(P146:P148)</f>
        <v>0</v>
      </c>
      <c r="Q145" s="219"/>
      <c r="R145" s="220">
        <f>SUM(R146:R148)</f>
        <v>0.0015600000000000002</v>
      </c>
      <c r="S145" s="219"/>
      <c r="T145" s="221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84</v>
      </c>
      <c r="AT145" s="223" t="s">
        <v>74</v>
      </c>
      <c r="AU145" s="223" t="s">
        <v>82</v>
      </c>
      <c r="AY145" s="222" t="s">
        <v>165</v>
      </c>
      <c r="BK145" s="224">
        <f>SUM(BK146:BK148)</f>
        <v>0</v>
      </c>
    </row>
    <row r="146" spans="1:65" s="2" customFormat="1" ht="16.5" customHeight="1">
      <c r="A146" s="39"/>
      <c r="B146" s="40"/>
      <c r="C146" s="227" t="s">
        <v>306</v>
      </c>
      <c r="D146" s="227" t="s">
        <v>167</v>
      </c>
      <c r="E146" s="228" t="s">
        <v>565</v>
      </c>
      <c r="F146" s="229" t="s">
        <v>566</v>
      </c>
      <c r="G146" s="230" t="s">
        <v>252</v>
      </c>
      <c r="H146" s="231">
        <v>26</v>
      </c>
      <c r="I146" s="232"/>
      <c r="J146" s="233">
        <f>ROUND(I146*H146,2)</f>
        <v>0</v>
      </c>
      <c r="K146" s="229" t="s">
        <v>171</v>
      </c>
      <c r="L146" s="45"/>
      <c r="M146" s="234" t="s">
        <v>19</v>
      </c>
      <c r="N146" s="235" t="s">
        <v>46</v>
      </c>
      <c r="O146" s="85"/>
      <c r="P146" s="236">
        <f>O146*H146</f>
        <v>0</v>
      </c>
      <c r="Q146" s="236">
        <v>1E-05</v>
      </c>
      <c r="R146" s="236">
        <f>Q146*H146</f>
        <v>0.00026000000000000003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249</v>
      </c>
      <c r="AT146" s="238" t="s">
        <v>167</v>
      </c>
      <c r="AU146" s="238" t="s">
        <v>84</v>
      </c>
      <c r="AY146" s="18" t="s">
        <v>165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82</v>
      </c>
      <c r="BK146" s="239">
        <f>ROUND(I146*H146,2)</f>
        <v>0</v>
      </c>
      <c r="BL146" s="18" t="s">
        <v>249</v>
      </c>
      <c r="BM146" s="238" t="s">
        <v>567</v>
      </c>
    </row>
    <row r="147" spans="1:65" s="2" customFormat="1" ht="16.5" customHeight="1">
      <c r="A147" s="39"/>
      <c r="B147" s="40"/>
      <c r="C147" s="227" t="s">
        <v>310</v>
      </c>
      <c r="D147" s="227" t="s">
        <v>167</v>
      </c>
      <c r="E147" s="228" t="s">
        <v>568</v>
      </c>
      <c r="F147" s="229" t="s">
        <v>569</v>
      </c>
      <c r="G147" s="230" t="s">
        <v>252</v>
      </c>
      <c r="H147" s="231">
        <v>26</v>
      </c>
      <c r="I147" s="232"/>
      <c r="J147" s="233">
        <f>ROUND(I147*H147,2)</f>
        <v>0</v>
      </c>
      <c r="K147" s="229" t="s">
        <v>171</v>
      </c>
      <c r="L147" s="45"/>
      <c r="M147" s="234" t="s">
        <v>19</v>
      </c>
      <c r="N147" s="235" t="s">
        <v>46</v>
      </c>
      <c r="O147" s="85"/>
      <c r="P147" s="236">
        <f>O147*H147</f>
        <v>0</v>
      </c>
      <c r="Q147" s="236">
        <v>2E-05</v>
      </c>
      <c r="R147" s="236">
        <f>Q147*H147</f>
        <v>0.0005200000000000001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249</v>
      </c>
      <c r="AT147" s="238" t="s">
        <v>167</v>
      </c>
      <c r="AU147" s="238" t="s">
        <v>84</v>
      </c>
      <c r="AY147" s="18" t="s">
        <v>165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82</v>
      </c>
      <c r="BK147" s="239">
        <f>ROUND(I147*H147,2)</f>
        <v>0</v>
      </c>
      <c r="BL147" s="18" t="s">
        <v>249</v>
      </c>
      <c r="BM147" s="238" t="s">
        <v>570</v>
      </c>
    </row>
    <row r="148" spans="1:65" s="2" customFormat="1" ht="16.5" customHeight="1">
      <c r="A148" s="39"/>
      <c r="B148" s="40"/>
      <c r="C148" s="227" t="s">
        <v>314</v>
      </c>
      <c r="D148" s="227" t="s">
        <v>167</v>
      </c>
      <c r="E148" s="228" t="s">
        <v>571</v>
      </c>
      <c r="F148" s="229" t="s">
        <v>572</v>
      </c>
      <c r="G148" s="230" t="s">
        <v>252</v>
      </c>
      <c r="H148" s="231">
        <v>26</v>
      </c>
      <c r="I148" s="232"/>
      <c r="J148" s="233">
        <f>ROUND(I148*H148,2)</f>
        <v>0</v>
      </c>
      <c r="K148" s="229" t="s">
        <v>171</v>
      </c>
      <c r="L148" s="45"/>
      <c r="M148" s="234" t="s">
        <v>19</v>
      </c>
      <c r="N148" s="235" t="s">
        <v>46</v>
      </c>
      <c r="O148" s="85"/>
      <c r="P148" s="236">
        <f>O148*H148</f>
        <v>0</v>
      </c>
      <c r="Q148" s="236">
        <v>3E-05</v>
      </c>
      <c r="R148" s="236">
        <f>Q148*H148</f>
        <v>0.00078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249</v>
      </c>
      <c r="AT148" s="238" t="s">
        <v>167</v>
      </c>
      <c r="AU148" s="238" t="s">
        <v>84</v>
      </c>
      <c r="AY148" s="18" t="s">
        <v>165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82</v>
      </c>
      <c r="BK148" s="239">
        <f>ROUND(I148*H148,2)</f>
        <v>0</v>
      </c>
      <c r="BL148" s="18" t="s">
        <v>249</v>
      </c>
      <c r="BM148" s="238" t="s">
        <v>573</v>
      </c>
    </row>
    <row r="149" spans="1:63" s="12" customFormat="1" ht="25.9" customHeight="1">
      <c r="A149" s="12"/>
      <c r="B149" s="211"/>
      <c r="C149" s="212"/>
      <c r="D149" s="213" t="s">
        <v>74</v>
      </c>
      <c r="E149" s="214" t="s">
        <v>461</v>
      </c>
      <c r="F149" s="214" t="s">
        <v>462</v>
      </c>
      <c r="G149" s="212"/>
      <c r="H149" s="212"/>
      <c r="I149" s="215"/>
      <c r="J149" s="216">
        <f>BK149</f>
        <v>0</v>
      </c>
      <c r="K149" s="212"/>
      <c r="L149" s="217"/>
      <c r="M149" s="218"/>
      <c r="N149" s="219"/>
      <c r="O149" s="219"/>
      <c r="P149" s="220">
        <f>P150</f>
        <v>0</v>
      </c>
      <c r="Q149" s="219"/>
      <c r="R149" s="220">
        <f>R150</f>
        <v>0</v>
      </c>
      <c r="S149" s="219"/>
      <c r="T149" s="221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190</v>
      </c>
      <c r="AT149" s="223" t="s">
        <v>74</v>
      </c>
      <c r="AU149" s="223" t="s">
        <v>75</v>
      </c>
      <c r="AY149" s="222" t="s">
        <v>165</v>
      </c>
      <c r="BK149" s="224">
        <f>BK150</f>
        <v>0</v>
      </c>
    </row>
    <row r="150" spans="1:63" s="12" customFormat="1" ht="22.8" customHeight="1">
      <c r="A150" s="12"/>
      <c r="B150" s="211"/>
      <c r="C150" s="212"/>
      <c r="D150" s="213" t="s">
        <v>74</v>
      </c>
      <c r="E150" s="225" t="s">
        <v>463</v>
      </c>
      <c r="F150" s="225" t="s">
        <v>464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SUM(P151:P152)</f>
        <v>0</v>
      </c>
      <c r="Q150" s="219"/>
      <c r="R150" s="220">
        <f>SUM(R151:R152)</f>
        <v>0</v>
      </c>
      <c r="S150" s="219"/>
      <c r="T150" s="221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190</v>
      </c>
      <c r="AT150" s="223" t="s">
        <v>74</v>
      </c>
      <c r="AU150" s="223" t="s">
        <v>82</v>
      </c>
      <c r="AY150" s="222" t="s">
        <v>165</v>
      </c>
      <c r="BK150" s="224">
        <f>SUM(BK151:BK152)</f>
        <v>0</v>
      </c>
    </row>
    <row r="151" spans="1:65" s="2" customFormat="1" ht="16.5" customHeight="1">
      <c r="A151" s="39"/>
      <c r="B151" s="40"/>
      <c r="C151" s="227" t="s">
        <v>318</v>
      </c>
      <c r="D151" s="227" t="s">
        <v>167</v>
      </c>
      <c r="E151" s="228" t="s">
        <v>574</v>
      </c>
      <c r="F151" s="229" t="s">
        <v>575</v>
      </c>
      <c r="G151" s="230" t="s">
        <v>468</v>
      </c>
      <c r="H151" s="231">
        <v>1</v>
      </c>
      <c r="I151" s="232"/>
      <c r="J151" s="233">
        <f>ROUND(I151*H151,2)</f>
        <v>0</v>
      </c>
      <c r="K151" s="229" t="s">
        <v>19</v>
      </c>
      <c r="L151" s="45"/>
      <c r="M151" s="234" t="s">
        <v>19</v>
      </c>
      <c r="N151" s="235" t="s">
        <v>46</v>
      </c>
      <c r="O151" s="85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469</v>
      </c>
      <c r="AT151" s="238" t="s">
        <v>167</v>
      </c>
      <c r="AU151" s="238" t="s">
        <v>84</v>
      </c>
      <c r="AY151" s="18" t="s">
        <v>165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82</v>
      </c>
      <c r="BK151" s="239">
        <f>ROUND(I151*H151,2)</f>
        <v>0</v>
      </c>
      <c r="BL151" s="18" t="s">
        <v>469</v>
      </c>
      <c r="BM151" s="238" t="s">
        <v>576</v>
      </c>
    </row>
    <row r="152" spans="1:65" s="2" customFormat="1" ht="16.5" customHeight="1">
      <c r="A152" s="39"/>
      <c r="B152" s="40"/>
      <c r="C152" s="227" t="s">
        <v>322</v>
      </c>
      <c r="D152" s="227" t="s">
        <v>167</v>
      </c>
      <c r="E152" s="228" t="s">
        <v>577</v>
      </c>
      <c r="F152" s="229" t="s">
        <v>578</v>
      </c>
      <c r="G152" s="230" t="s">
        <v>468</v>
      </c>
      <c r="H152" s="231">
        <v>1</v>
      </c>
      <c r="I152" s="232"/>
      <c r="J152" s="233">
        <f>ROUND(I152*H152,2)</f>
        <v>0</v>
      </c>
      <c r="K152" s="229" t="s">
        <v>19</v>
      </c>
      <c r="L152" s="45"/>
      <c r="M152" s="279" t="s">
        <v>19</v>
      </c>
      <c r="N152" s="280" t="s">
        <v>46</v>
      </c>
      <c r="O152" s="281"/>
      <c r="P152" s="282">
        <f>O152*H152</f>
        <v>0</v>
      </c>
      <c r="Q152" s="282">
        <v>0</v>
      </c>
      <c r="R152" s="282">
        <f>Q152*H152</f>
        <v>0</v>
      </c>
      <c r="S152" s="282">
        <v>0</v>
      </c>
      <c r="T152" s="28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469</v>
      </c>
      <c r="AT152" s="238" t="s">
        <v>167</v>
      </c>
      <c r="AU152" s="238" t="s">
        <v>84</v>
      </c>
      <c r="AY152" s="18" t="s">
        <v>165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82</v>
      </c>
      <c r="BK152" s="239">
        <f>ROUND(I152*H152,2)</f>
        <v>0</v>
      </c>
      <c r="BL152" s="18" t="s">
        <v>469</v>
      </c>
      <c r="BM152" s="238" t="s">
        <v>579</v>
      </c>
    </row>
    <row r="153" spans="1:31" s="2" customFormat="1" ht="6.95" customHeight="1">
      <c r="A153" s="39"/>
      <c r="B153" s="60"/>
      <c r="C153" s="61"/>
      <c r="D153" s="61"/>
      <c r="E153" s="61"/>
      <c r="F153" s="61"/>
      <c r="G153" s="61"/>
      <c r="H153" s="61"/>
      <c r="I153" s="176"/>
      <c r="J153" s="61"/>
      <c r="K153" s="61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94:K15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133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580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22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">
        <v>27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50" t="s">
        <v>29</v>
      </c>
      <c r="J17" s="134" t="s">
        <v>30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">
        <v>19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136</v>
      </c>
      <c r="F23" s="39"/>
      <c r="G23" s="39"/>
      <c r="H23" s="39"/>
      <c r="I23" s="150" t="s">
        <v>29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">
        <v>19</v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136</v>
      </c>
      <c r="F26" s="39"/>
      <c r="G26" s="39"/>
      <c r="H26" s="39"/>
      <c r="I26" s="150" t="s">
        <v>29</v>
      </c>
      <c r="J26" s="134" t="s">
        <v>19</v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ROUND(J97,2)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ROUND((SUM(BE97:BE190)),2)</f>
        <v>0</v>
      </c>
      <c r="G35" s="39"/>
      <c r="H35" s="39"/>
      <c r="I35" s="165">
        <v>0.21</v>
      </c>
      <c r="J35" s="164">
        <f>ROUND(((SUM(BE97:BE190))*I35),2)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ROUND((SUM(BF97:BF190)),2)</f>
        <v>0</v>
      </c>
      <c r="G36" s="39"/>
      <c r="H36" s="39"/>
      <c r="I36" s="165">
        <v>0.15</v>
      </c>
      <c r="J36" s="164">
        <f>ROUND(((SUM(BF97:BF190))*I36),2)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ROUND((SUM(BG97:BG190)),2)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ROUND((SUM(BH97:BH190)),2)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ROUND((SUM(BI97:BI190)),2)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133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 xml:space="preserve">21c/2019 - D.1.02.4.2  Vodovodní přípojka,vnitřní rozvod vody a kanalizace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nad Pernštejnem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SPOLEČNOST, a.s.</v>
      </c>
      <c r="G58" s="41"/>
      <c r="H58" s="41"/>
      <c r="I58" s="150" t="s">
        <v>33</v>
      </c>
      <c r="J58" s="37" t="str">
        <f>E23</f>
        <v>Filip Marek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Filip Marek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J97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141</v>
      </c>
      <c r="E64" s="189"/>
      <c r="F64" s="189"/>
      <c r="G64" s="189"/>
      <c r="H64" s="189"/>
      <c r="I64" s="190"/>
      <c r="J64" s="191">
        <f>J98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142</v>
      </c>
      <c r="E65" s="195"/>
      <c r="F65" s="195"/>
      <c r="G65" s="195"/>
      <c r="H65" s="195"/>
      <c r="I65" s="196"/>
      <c r="J65" s="197">
        <f>J99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144</v>
      </c>
      <c r="E66" s="195"/>
      <c r="F66" s="195"/>
      <c r="G66" s="195"/>
      <c r="H66" s="195"/>
      <c r="I66" s="196"/>
      <c r="J66" s="197">
        <f>J121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145</v>
      </c>
      <c r="E67" s="195"/>
      <c r="F67" s="195"/>
      <c r="G67" s="195"/>
      <c r="H67" s="195"/>
      <c r="I67" s="196"/>
      <c r="J67" s="197">
        <f>J125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86"/>
      <c r="C68" s="187"/>
      <c r="D68" s="188" t="s">
        <v>479</v>
      </c>
      <c r="E68" s="189"/>
      <c r="F68" s="189"/>
      <c r="G68" s="189"/>
      <c r="H68" s="189"/>
      <c r="I68" s="190"/>
      <c r="J68" s="191">
        <f>J158</f>
        <v>0</v>
      </c>
      <c r="K68" s="187"/>
      <c r="L68" s="19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3"/>
      <c r="C69" s="126"/>
      <c r="D69" s="194" t="s">
        <v>581</v>
      </c>
      <c r="E69" s="195"/>
      <c r="F69" s="195"/>
      <c r="G69" s="195"/>
      <c r="H69" s="195"/>
      <c r="I69" s="196"/>
      <c r="J69" s="197">
        <f>J159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3"/>
      <c r="C70" s="126"/>
      <c r="D70" s="194" t="s">
        <v>582</v>
      </c>
      <c r="E70" s="195"/>
      <c r="F70" s="195"/>
      <c r="G70" s="195"/>
      <c r="H70" s="195"/>
      <c r="I70" s="196"/>
      <c r="J70" s="197">
        <f>J164</f>
        <v>0</v>
      </c>
      <c r="K70" s="126"/>
      <c r="L70" s="19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3"/>
      <c r="C71" s="126"/>
      <c r="D71" s="194" t="s">
        <v>583</v>
      </c>
      <c r="E71" s="195"/>
      <c r="F71" s="195"/>
      <c r="G71" s="195"/>
      <c r="H71" s="195"/>
      <c r="I71" s="196"/>
      <c r="J71" s="197">
        <f>J174</f>
        <v>0</v>
      </c>
      <c r="K71" s="126"/>
      <c r="L71" s="19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6"/>
      <c r="C72" s="187"/>
      <c r="D72" s="188" t="s">
        <v>584</v>
      </c>
      <c r="E72" s="189"/>
      <c r="F72" s="189"/>
      <c r="G72" s="189"/>
      <c r="H72" s="189"/>
      <c r="I72" s="190"/>
      <c r="J72" s="191">
        <f>J185</f>
        <v>0</v>
      </c>
      <c r="K72" s="187"/>
      <c r="L72" s="19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3"/>
      <c r="C73" s="126"/>
      <c r="D73" s="194" t="s">
        <v>585</v>
      </c>
      <c r="E73" s="195"/>
      <c r="F73" s="195"/>
      <c r="G73" s="195"/>
      <c r="H73" s="195"/>
      <c r="I73" s="196"/>
      <c r="J73" s="197">
        <f>J186</f>
        <v>0</v>
      </c>
      <c r="K73" s="126"/>
      <c r="L73" s="19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86"/>
      <c r="C74" s="187"/>
      <c r="D74" s="188" t="s">
        <v>148</v>
      </c>
      <c r="E74" s="189"/>
      <c r="F74" s="189"/>
      <c r="G74" s="189"/>
      <c r="H74" s="189"/>
      <c r="I74" s="190"/>
      <c r="J74" s="191">
        <f>J188</f>
        <v>0</v>
      </c>
      <c r="K74" s="187"/>
      <c r="L74" s="19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93"/>
      <c r="C75" s="126"/>
      <c r="D75" s="194" t="s">
        <v>149</v>
      </c>
      <c r="E75" s="195"/>
      <c r="F75" s="195"/>
      <c r="G75" s="195"/>
      <c r="H75" s="195"/>
      <c r="I75" s="196"/>
      <c r="J75" s="197">
        <f>J189</f>
        <v>0</v>
      </c>
      <c r="K75" s="126"/>
      <c r="L75" s="19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147"/>
      <c r="J76" s="41"/>
      <c r="K76" s="41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176"/>
      <c r="J77" s="61"/>
      <c r="K77" s="6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179"/>
      <c r="J81" s="63"/>
      <c r="K81" s="63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150</v>
      </c>
      <c r="D82" s="41"/>
      <c r="E82" s="41"/>
      <c r="F82" s="41"/>
      <c r="G82" s="41"/>
      <c r="H82" s="41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7"/>
      <c r="J84" s="41"/>
      <c r="K84" s="4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0" t="str">
        <f>E7</f>
        <v>REVITALIZACE STŘEDISKA BYSTŘICE NAD PERNŠTEJNEM</v>
      </c>
      <c r="F85" s="33"/>
      <c r="G85" s="33"/>
      <c r="H85" s="33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132</v>
      </c>
      <c r="D86" s="23"/>
      <c r="E86" s="23"/>
      <c r="F86" s="23"/>
      <c r="G86" s="23"/>
      <c r="H86" s="23"/>
      <c r="I86" s="139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0" t="s">
        <v>133</v>
      </c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134</v>
      </c>
      <c r="D88" s="41"/>
      <c r="E88" s="41"/>
      <c r="F88" s="41"/>
      <c r="G88" s="41"/>
      <c r="H88" s="41"/>
      <c r="I88" s="147"/>
      <c r="J88" s="41"/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 xml:space="preserve">21c/2019 - D.1.02.4.2  Vodovodní přípojka,vnitřní rozvod vody a kanalizace</v>
      </c>
      <c r="F89" s="41"/>
      <c r="G89" s="41"/>
      <c r="H89" s="41"/>
      <c r="I89" s="147"/>
      <c r="J89" s="41"/>
      <c r="K89" s="41"/>
      <c r="L89" s="14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7"/>
      <c r="J90" s="41"/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Bystřice nad Pernštejnem</v>
      </c>
      <c r="G91" s="41"/>
      <c r="H91" s="41"/>
      <c r="I91" s="150" t="s">
        <v>23</v>
      </c>
      <c r="J91" s="73" t="str">
        <f>IF(J14="","",J14)</f>
        <v>28. 10. 2019</v>
      </c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47"/>
      <c r="J92" s="41"/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>VODÁRENSKÁ AKCIOVÁ SPOLEČNOST, a.s.</v>
      </c>
      <c r="G93" s="41"/>
      <c r="H93" s="41"/>
      <c r="I93" s="150" t="s">
        <v>33</v>
      </c>
      <c r="J93" s="37" t="str">
        <f>E23</f>
        <v>Filip Marek</v>
      </c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31</v>
      </c>
      <c r="D94" s="41"/>
      <c r="E94" s="41"/>
      <c r="F94" s="28" t="str">
        <f>IF(E20="","",E20)</f>
        <v>Vyplň údaj</v>
      </c>
      <c r="G94" s="41"/>
      <c r="H94" s="41"/>
      <c r="I94" s="150" t="s">
        <v>37</v>
      </c>
      <c r="J94" s="37" t="str">
        <f>E26</f>
        <v>Filip Marek</v>
      </c>
      <c r="K94" s="41"/>
      <c r="L94" s="14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7"/>
      <c r="J95" s="41"/>
      <c r="K95" s="41"/>
      <c r="L95" s="14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99"/>
      <c r="B96" s="200"/>
      <c r="C96" s="201" t="s">
        <v>151</v>
      </c>
      <c r="D96" s="202" t="s">
        <v>60</v>
      </c>
      <c r="E96" s="202" t="s">
        <v>56</v>
      </c>
      <c r="F96" s="202" t="s">
        <v>57</v>
      </c>
      <c r="G96" s="202" t="s">
        <v>152</v>
      </c>
      <c r="H96" s="202" t="s">
        <v>153</v>
      </c>
      <c r="I96" s="203" t="s">
        <v>154</v>
      </c>
      <c r="J96" s="202" t="s">
        <v>139</v>
      </c>
      <c r="K96" s="204" t="s">
        <v>155</v>
      </c>
      <c r="L96" s="205"/>
      <c r="M96" s="93" t="s">
        <v>19</v>
      </c>
      <c r="N96" s="94" t="s">
        <v>45</v>
      </c>
      <c r="O96" s="94" t="s">
        <v>156</v>
      </c>
      <c r="P96" s="94" t="s">
        <v>157</v>
      </c>
      <c r="Q96" s="94" t="s">
        <v>158</v>
      </c>
      <c r="R96" s="94" t="s">
        <v>159</v>
      </c>
      <c r="S96" s="94" t="s">
        <v>160</v>
      </c>
      <c r="T96" s="95" t="s">
        <v>161</v>
      </c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</row>
    <row r="97" spans="1:63" s="2" customFormat="1" ht="22.8" customHeight="1">
      <c r="A97" s="39"/>
      <c r="B97" s="40"/>
      <c r="C97" s="100" t="s">
        <v>162</v>
      </c>
      <c r="D97" s="41"/>
      <c r="E97" s="41"/>
      <c r="F97" s="41"/>
      <c r="G97" s="41"/>
      <c r="H97" s="41"/>
      <c r="I97" s="147"/>
      <c r="J97" s="206">
        <f>BK97</f>
        <v>0</v>
      </c>
      <c r="K97" s="41"/>
      <c r="L97" s="45"/>
      <c r="M97" s="96"/>
      <c r="N97" s="207"/>
      <c r="O97" s="97"/>
      <c r="P97" s="208">
        <f>P98+P158+P185+P188</f>
        <v>0</v>
      </c>
      <c r="Q97" s="97"/>
      <c r="R97" s="208">
        <f>R98+R158+R185+R188</f>
        <v>40.779745170000005</v>
      </c>
      <c r="S97" s="97"/>
      <c r="T97" s="209">
        <f>T98+T158+T185+T188</f>
        <v>0.0692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74</v>
      </c>
      <c r="AU97" s="18" t="s">
        <v>140</v>
      </c>
      <c r="BK97" s="210">
        <f>BK98+BK158+BK185+BK188</f>
        <v>0</v>
      </c>
    </row>
    <row r="98" spans="1:63" s="12" customFormat="1" ht="25.9" customHeight="1">
      <c r="A98" s="12"/>
      <c r="B98" s="211"/>
      <c r="C98" s="212"/>
      <c r="D98" s="213" t="s">
        <v>74</v>
      </c>
      <c r="E98" s="214" t="s">
        <v>163</v>
      </c>
      <c r="F98" s="214" t="s">
        <v>164</v>
      </c>
      <c r="G98" s="212"/>
      <c r="H98" s="212"/>
      <c r="I98" s="215"/>
      <c r="J98" s="216">
        <f>BK98</f>
        <v>0</v>
      </c>
      <c r="K98" s="212"/>
      <c r="L98" s="217"/>
      <c r="M98" s="218"/>
      <c r="N98" s="219"/>
      <c r="O98" s="219"/>
      <c r="P98" s="220">
        <f>P99+P121+P125</f>
        <v>0</v>
      </c>
      <c r="Q98" s="219"/>
      <c r="R98" s="220">
        <f>R99+R121+R125</f>
        <v>40.64842517</v>
      </c>
      <c r="S98" s="219"/>
      <c r="T98" s="221">
        <f>T99+T121+T125</f>
        <v>0.0692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2" t="s">
        <v>82</v>
      </c>
      <c r="AT98" s="223" t="s">
        <v>74</v>
      </c>
      <c r="AU98" s="223" t="s">
        <v>75</v>
      </c>
      <c r="AY98" s="222" t="s">
        <v>165</v>
      </c>
      <c r="BK98" s="224">
        <f>BK99+BK121+BK125</f>
        <v>0</v>
      </c>
    </row>
    <row r="99" spans="1:63" s="12" customFormat="1" ht="22.8" customHeight="1">
      <c r="A99" s="12"/>
      <c r="B99" s="211"/>
      <c r="C99" s="212"/>
      <c r="D99" s="213" t="s">
        <v>74</v>
      </c>
      <c r="E99" s="225" t="s">
        <v>82</v>
      </c>
      <c r="F99" s="225" t="s">
        <v>166</v>
      </c>
      <c r="G99" s="212"/>
      <c r="H99" s="212"/>
      <c r="I99" s="215"/>
      <c r="J99" s="226">
        <f>BK99</f>
        <v>0</v>
      </c>
      <c r="K99" s="212"/>
      <c r="L99" s="217"/>
      <c r="M99" s="218"/>
      <c r="N99" s="219"/>
      <c r="O99" s="219"/>
      <c r="P99" s="220">
        <f>SUM(P100:P120)</f>
        <v>0</v>
      </c>
      <c r="Q99" s="219"/>
      <c r="R99" s="220">
        <f>SUM(R100:R120)</f>
        <v>32.168</v>
      </c>
      <c r="S99" s="219"/>
      <c r="T99" s="221">
        <f>SUM(T100:T120)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2" t="s">
        <v>82</v>
      </c>
      <c r="AT99" s="223" t="s">
        <v>74</v>
      </c>
      <c r="AU99" s="223" t="s">
        <v>82</v>
      </c>
      <c r="AY99" s="222" t="s">
        <v>165</v>
      </c>
      <c r="BK99" s="224">
        <f>SUM(BK100:BK120)</f>
        <v>0</v>
      </c>
    </row>
    <row r="100" spans="1:65" s="2" customFormat="1" ht="16.5" customHeight="1">
      <c r="A100" s="39"/>
      <c r="B100" s="40"/>
      <c r="C100" s="227" t="s">
        <v>82</v>
      </c>
      <c r="D100" s="227" t="s">
        <v>167</v>
      </c>
      <c r="E100" s="228" t="s">
        <v>586</v>
      </c>
      <c r="F100" s="229" t="s">
        <v>587</v>
      </c>
      <c r="G100" s="230" t="s">
        <v>170</v>
      </c>
      <c r="H100" s="231">
        <v>6.75</v>
      </c>
      <c r="I100" s="232"/>
      <c r="J100" s="233">
        <f>ROUND(I100*H100,2)</f>
        <v>0</v>
      </c>
      <c r="K100" s="229" t="s">
        <v>171</v>
      </c>
      <c r="L100" s="45"/>
      <c r="M100" s="234" t="s">
        <v>19</v>
      </c>
      <c r="N100" s="235" t="s">
        <v>46</v>
      </c>
      <c r="O100" s="85"/>
      <c r="P100" s="236">
        <f>O100*H100</f>
        <v>0</v>
      </c>
      <c r="Q100" s="236">
        <v>0</v>
      </c>
      <c r="R100" s="236">
        <f>Q100*H100</f>
        <v>0</v>
      </c>
      <c r="S100" s="236">
        <v>0</v>
      </c>
      <c r="T100" s="23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8" t="s">
        <v>172</v>
      </c>
      <c r="AT100" s="238" t="s">
        <v>167</v>
      </c>
      <c r="AU100" s="238" t="s">
        <v>84</v>
      </c>
      <c r="AY100" s="18" t="s">
        <v>165</v>
      </c>
      <c r="BE100" s="239">
        <f>IF(N100="základní",J100,0)</f>
        <v>0</v>
      </c>
      <c r="BF100" s="239">
        <f>IF(N100="snížená",J100,0)</f>
        <v>0</v>
      </c>
      <c r="BG100" s="239">
        <f>IF(N100="zákl. přenesená",J100,0)</f>
        <v>0</v>
      </c>
      <c r="BH100" s="239">
        <f>IF(N100="sníž. přenesená",J100,0)</f>
        <v>0</v>
      </c>
      <c r="BI100" s="239">
        <f>IF(N100="nulová",J100,0)</f>
        <v>0</v>
      </c>
      <c r="BJ100" s="18" t="s">
        <v>82</v>
      </c>
      <c r="BK100" s="239">
        <f>ROUND(I100*H100,2)</f>
        <v>0</v>
      </c>
      <c r="BL100" s="18" t="s">
        <v>172</v>
      </c>
      <c r="BM100" s="238" t="s">
        <v>588</v>
      </c>
    </row>
    <row r="101" spans="1:51" s="13" customFormat="1" ht="12">
      <c r="A101" s="13"/>
      <c r="B101" s="240"/>
      <c r="C101" s="241"/>
      <c r="D101" s="242" t="s">
        <v>174</v>
      </c>
      <c r="E101" s="243" t="s">
        <v>19</v>
      </c>
      <c r="F101" s="244" t="s">
        <v>589</v>
      </c>
      <c r="G101" s="241"/>
      <c r="H101" s="245">
        <v>6.75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174</v>
      </c>
      <c r="AU101" s="251" t="s">
        <v>84</v>
      </c>
      <c r="AV101" s="13" t="s">
        <v>84</v>
      </c>
      <c r="AW101" s="13" t="s">
        <v>36</v>
      </c>
      <c r="AX101" s="13" t="s">
        <v>75</v>
      </c>
      <c r="AY101" s="251" t="s">
        <v>165</v>
      </c>
    </row>
    <row r="102" spans="1:51" s="14" customFormat="1" ht="12">
      <c r="A102" s="14"/>
      <c r="B102" s="252"/>
      <c r="C102" s="253"/>
      <c r="D102" s="242" t="s">
        <v>174</v>
      </c>
      <c r="E102" s="254" t="s">
        <v>19</v>
      </c>
      <c r="F102" s="255" t="s">
        <v>178</v>
      </c>
      <c r="G102" s="253"/>
      <c r="H102" s="256">
        <v>6.75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2" t="s">
        <v>174</v>
      </c>
      <c r="AU102" s="262" t="s">
        <v>84</v>
      </c>
      <c r="AV102" s="14" t="s">
        <v>172</v>
      </c>
      <c r="AW102" s="14" t="s">
        <v>36</v>
      </c>
      <c r="AX102" s="14" t="s">
        <v>82</v>
      </c>
      <c r="AY102" s="262" t="s">
        <v>165</v>
      </c>
    </row>
    <row r="103" spans="1:65" s="2" customFormat="1" ht="16.5" customHeight="1">
      <c r="A103" s="39"/>
      <c r="B103" s="40"/>
      <c r="C103" s="227" t="s">
        <v>84</v>
      </c>
      <c r="D103" s="227" t="s">
        <v>167</v>
      </c>
      <c r="E103" s="228" t="s">
        <v>482</v>
      </c>
      <c r="F103" s="229" t="s">
        <v>483</v>
      </c>
      <c r="G103" s="230" t="s">
        <v>170</v>
      </c>
      <c r="H103" s="231">
        <v>64.815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172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172</v>
      </c>
      <c r="BM103" s="238" t="s">
        <v>590</v>
      </c>
    </row>
    <row r="104" spans="1:51" s="13" customFormat="1" ht="12">
      <c r="A104" s="13"/>
      <c r="B104" s="240"/>
      <c r="C104" s="241"/>
      <c r="D104" s="242" t="s">
        <v>174</v>
      </c>
      <c r="E104" s="243" t="s">
        <v>19</v>
      </c>
      <c r="F104" s="244" t="s">
        <v>591</v>
      </c>
      <c r="G104" s="241"/>
      <c r="H104" s="245">
        <v>64.815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174</v>
      </c>
      <c r="AU104" s="251" t="s">
        <v>84</v>
      </c>
      <c r="AV104" s="13" t="s">
        <v>84</v>
      </c>
      <c r="AW104" s="13" t="s">
        <v>36</v>
      </c>
      <c r="AX104" s="13" t="s">
        <v>75</v>
      </c>
      <c r="AY104" s="251" t="s">
        <v>165</v>
      </c>
    </row>
    <row r="105" spans="1:51" s="14" customFormat="1" ht="12">
      <c r="A105" s="14"/>
      <c r="B105" s="252"/>
      <c r="C105" s="253"/>
      <c r="D105" s="242" t="s">
        <v>174</v>
      </c>
      <c r="E105" s="254" t="s">
        <v>19</v>
      </c>
      <c r="F105" s="255" t="s">
        <v>178</v>
      </c>
      <c r="G105" s="253"/>
      <c r="H105" s="256">
        <v>64.815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174</v>
      </c>
      <c r="AU105" s="262" t="s">
        <v>84</v>
      </c>
      <c r="AV105" s="14" t="s">
        <v>172</v>
      </c>
      <c r="AW105" s="14" t="s">
        <v>36</v>
      </c>
      <c r="AX105" s="14" t="s">
        <v>82</v>
      </c>
      <c r="AY105" s="262" t="s">
        <v>165</v>
      </c>
    </row>
    <row r="106" spans="1:65" s="2" customFormat="1" ht="16.5" customHeight="1">
      <c r="A106" s="39"/>
      <c r="B106" s="40"/>
      <c r="C106" s="227" t="s">
        <v>182</v>
      </c>
      <c r="D106" s="227" t="s">
        <v>167</v>
      </c>
      <c r="E106" s="228" t="s">
        <v>195</v>
      </c>
      <c r="F106" s="229" t="s">
        <v>196</v>
      </c>
      <c r="G106" s="230" t="s">
        <v>170</v>
      </c>
      <c r="H106" s="231">
        <v>52.6</v>
      </c>
      <c r="I106" s="232"/>
      <c r="J106" s="233">
        <f>ROUND(I106*H106,2)</f>
        <v>0</v>
      </c>
      <c r="K106" s="229" t="s">
        <v>171</v>
      </c>
      <c r="L106" s="45"/>
      <c r="M106" s="234" t="s">
        <v>19</v>
      </c>
      <c r="N106" s="235" t="s">
        <v>46</v>
      </c>
      <c r="O106" s="85"/>
      <c r="P106" s="236">
        <f>O106*H106</f>
        <v>0</v>
      </c>
      <c r="Q106" s="236">
        <v>0</v>
      </c>
      <c r="R106" s="236">
        <f>Q106*H106</f>
        <v>0</v>
      </c>
      <c r="S106" s="236">
        <v>0</v>
      </c>
      <c r="T106" s="23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8" t="s">
        <v>172</v>
      </c>
      <c r="AT106" s="238" t="s">
        <v>167</v>
      </c>
      <c r="AU106" s="238" t="s">
        <v>84</v>
      </c>
      <c r="AY106" s="18" t="s">
        <v>165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18" t="s">
        <v>82</v>
      </c>
      <c r="BK106" s="239">
        <f>ROUND(I106*H106,2)</f>
        <v>0</v>
      </c>
      <c r="BL106" s="18" t="s">
        <v>172</v>
      </c>
      <c r="BM106" s="238" t="s">
        <v>592</v>
      </c>
    </row>
    <row r="107" spans="1:65" s="2" customFormat="1" ht="16.5" customHeight="1">
      <c r="A107" s="39"/>
      <c r="B107" s="40"/>
      <c r="C107" s="227" t="s">
        <v>172</v>
      </c>
      <c r="D107" s="227" t="s">
        <v>167</v>
      </c>
      <c r="E107" s="228" t="s">
        <v>199</v>
      </c>
      <c r="F107" s="229" t="s">
        <v>200</v>
      </c>
      <c r="G107" s="230" t="s">
        <v>170</v>
      </c>
      <c r="H107" s="231">
        <v>21.2</v>
      </c>
      <c r="I107" s="232"/>
      <c r="J107" s="233">
        <f>ROUND(I107*H107,2)</f>
        <v>0</v>
      </c>
      <c r="K107" s="229" t="s">
        <v>171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</v>
      </c>
      <c r="R107" s="236">
        <f>Q107*H107</f>
        <v>0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172</v>
      </c>
      <c r="AT107" s="238" t="s">
        <v>167</v>
      </c>
      <c r="AU107" s="238" t="s">
        <v>84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172</v>
      </c>
      <c r="BM107" s="238" t="s">
        <v>593</v>
      </c>
    </row>
    <row r="108" spans="1:47" s="2" customFormat="1" ht="12">
      <c r="A108" s="39"/>
      <c r="B108" s="40"/>
      <c r="C108" s="41"/>
      <c r="D108" s="242" t="s">
        <v>202</v>
      </c>
      <c r="E108" s="41"/>
      <c r="F108" s="263" t="s">
        <v>203</v>
      </c>
      <c r="G108" s="41"/>
      <c r="H108" s="41"/>
      <c r="I108" s="147"/>
      <c r="J108" s="41"/>
      <c r="K108" s="41"/>
      <c r="L108" s="45"/>
      <c r="M108" s="264"/>
      <c r="N108" s="26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202</v>
      </c>
      <c r="AU108" s="18" t="s">
        <v>84</v>
      </c>
    </row>
    <row r="109" spans="1:65" s="2" customFormat="1" ht="16.5" customHeight="1">
      <c r="A109" s="39"/>
      <c r="B109" s="40"/>
      <c r="C109" s="227" t="s">
        <v>190</v>
      </c>
      <c r="D109" s="227" t="s">
        <v>167</v>
      </c>
      <c r="E109" s="228" t="s">
        <v>206</v>
      </c>
      <c r="F109" s="229" t="s">
        <v>207</v>
      </c>
      <c r="G109" s="230" t="s">
        <v>170</v>
      </c>
      <c r="H109" s="231">
        <v>63.6</v>
      </c>
      <c r="I109" s="232"/>
      <c r="J109" s="233">
        <f>ROUND(I109*H109,2)</f>
        <v>0</v>
      </c>
      <c r="K109" s="229" t="s">
        <v>171</v>
      </c>
      <c r="L109" s="45"/>
      <c r="M109" s="234" t="s">
        <v>19</v>
      </c>
      <c r="N109" s="235" t="s">
        <v>46</v>
      </c>
      <c r="O109" s="85"/>
      <c r="P109" s="236">
        <f>O109*H109</f>
        <v>0</v>
      </c>
      <c r="Q109" s="236">
        <v>0</v>
      </c>
      <c r="R109" s="236">
        <f>Q109*H109</f>
        <v>0</v>
      </c>
      <c r="S109" s="236">
        <v>0</v>
      </c>
      <c r="T109" s="23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8" t="s">
        <v>172</v>
      </c>
      <c r="AT109" s="238" t="s">
        <v>167</v>
      </c>
      <c r="AU109" s="238" t="s">
        <v>84</v>
      </c>
      <c r="AY109" s="18" t="s">
        <v>165</v>
      </c>
      <c r="BE109" s="239">
        <f>IF(N109="základní",J109,0)</f>
        <v>0</v>
      </c>
      <c r="BF109" s="239">
        <f>IF(N109="snížená",J109,0)</f>
        <v>0</v>
      </c>
      <c r="BG109" s="239">
        <f>IF(N109="zákl. přenesená",J109,0)</f>
        <v>0</v>
      </c>
      <c r="BH109" s="239">
        <f>IF(N109="sníž. přenesená",J109,0)</f>
        <v>0</v>
      </c>
      <c r="BI109" s="239">
        <f>IF(N109="nulová",J109,0)</f>
        <v>0</v>
      </c>
      <c r="BJ109" s="18" t="s">
        <v>82</v>
      </c>
      <c r="BK109" s="239">
        <f>ROUND(I109*H109,2)</f>
        <v>0</v>
      </c>
      <c r="BL109" s="18" t="s">
        <v>172</v>
      </c>
      <c r="BM109" s="238" t="s">
        <v>594</v>
      </c>
    </row>
    <row r="110" spans="1:47" s="2" customFormat="1" ht="12">
      <c r="A110" s="39"/>
      <c r="B110" s="40"/>
      <c r="C110" s="41"/>
      <c r="D110" s="242" t="s">
        <v>202</v>
      </c>
      <c r="E110" s="41"/>
      <c r="F110" s="263" t="s">
        <v>203</v>
      </c>
      <c r="G110" s="41"/>
      <c r="H110" s="41"/>
      <c r="I110" s="147"/>
      <c r="J110" s="41"/>
      <c r="K110" s="41"/>
      <c r="L110" s="45"/>
      <c r="M110" s="264"/>
      <c r="N110" s="26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202</v>
      </c>
      <c r="AU110" s="18" t="s">
        <v>84</v>
      </c>
    </row>
    <row r="111" spans="1:51" s="13" customFormat="1" ht="12">
      <c r="A111" s="13"/>
      <c r="B111" s="240"/>
      <c r="C111" s="241"/>
      <c r="D111" s="242" t="s">
        <v>174</v>
      </c>
      <c r="E111" s="243" t="s">
        <v>19</v>
      </c>
      <c r="F111" s="244" t="s">
        <v>595</v>
      </c>
      <c r="G111" s="241"/>
      <c r="H111" s="245">
        <v>63.6</v>
      </c>
      <c r="I111" s="246"/>
      <c r="J111" s="241"/>
      <c r="K111" s="241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174</v>
      </c>
      <c r="AU111" s="251" t="s">
        <v>84</v>
      </c>
      <c r="AV111" s="13" t="s">
        <v>84</v>
      </c>
      <c r="AW111" s="13" t="s">
        <v>36</v>
      </c>
      <c r="AX111" s="13" t="s">
        <v>82</v>
      </c>
      <c r="AY111" s="251" t="s">
        <v>165</v>
      </c>
    </row>
    <row r="112" spans="1:65" s="2" customFormat="1" ht="16.5" customHeight="1">
      <c r="A112" s="39"/>
      <c r="B112" s="40"/>
      <c r="C112" s="227" t="s">
        <v>194</v>
      </c>
      <c r="D112" s="227" t="s">
        <v>167</v>
      </c>
      <c r="E112" s="228" t="s">
        <v>211</v>
      </c>
      <c r="F112" s="229" t="s">
        <v>212</v>
      </c>
      <c r="G112" s="230" t="s">
        <v>213</v>
      </c>
      <c r="H112" s="231">
        <v>39.22</v>
      </c>
      <c r="I112" s="232"/>
      <c r="J112" s="233">
        <f>ROUND(I112*H112,2)</f>
        <v>0</v>
      </c>
      <c r="K112" s="229" t="s">
        <v>171</v>
      </c>
      <c r="L112" s="45"/>
      <c r="M112" s="234" t="s">
        <v>19</v>
      </c>
      <c r="N112" s="235" t="s">
        <v>46</v>
      </c>
      <c r="O112" s="85"/>
      <c r="P112" s="236">
        <f>O112*H112</f>
        <v>0</v>
      </c>
      <c r="Q112" s="236">
        <v>0</v>
      </c>
      <c r="R112" s="236">
        <f>Q112*H112</f>
        <v>0</v>
      </c>
      <c r="S112" s="236">
        <v>0</v>
      </c>
      <c r="T112" s="23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8" t="s">
        <v>172</v>
      </c>
      <c r="AT112" s="238" t="s">
        <v>167</v>
      </c>
      <c r="AU112" s="238" t="s">
        <v>84</v>
      </c>
      <c r="AY112" s="18" t="s">
        <v>165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8" t="s">
        <v>82</v>
      </c>
      <c r="BK112" s="239">
        <f>ROUND(I112*H112,2)</f>
        <v>0</v>
      </c>
      <c r="BL112" s="18" t="s">
        <v>172</v>
      </c>
      <c r="BM112" s="238" t="s">
        <v>596</v>
      </c>
    </row>
    <row r="113" spans="1:51" s="13" customFormat="1" ht="12">
      <c r="A113" s="13"/>
      <c r="B113" s="240"/>
      <c r="C113" s="241"/>
      <c r="D113" s="242" t="s">
        <v>174</v>
      </c>
      <c r="E113" s="243" t="s">
        <v>19</v>
      </c>
      <c r="F113" s="244" t="s">
        <v>597</v>
      </c>
      <c r="G113" s="241"/>
      <c r="H113" s="245">
        <v>39.22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174</v>
      </c>
      <c r="AU113" s="251" t="s">
        <v>84</v>
      </c>
      <c r="AV113" s="13" t="s">
        <v>84</v>
      </c>
      <c r="AW113" s="13" t="s">
        <v>36</v>
      </c>
      <c r="AX113" s="13" t="s">
        <v>82</v>
      </c>
      <c r="AY113" s="251" t="s">
        <v>165</v>
      </c>
    </row>
    <row r="114" spans="1:65" s="2" customFormat="1" ht="16.5" customHeight="1">
      <c r="A114" s="39"/>
      <c r="B114" s="40"/>
      <c r="C114" s="227" t="s">
        <v>198</v>
      </c>
      <c r="D114" s="227" t="s">
        <v>167</v>
      </c>
      <c r="E114" s="228" t="s">
        <v>218</v>
      </c>
      <c r="F114" s="229" t="s">
        <v>219</v>
      </c>
      <c r="G114" s="230" t="s">
        <v>170</v>
      </c>
      <c r="H114" s="231">
        <v>41.289</v>
      </c>
      <c r="I114" s="232"/>
      <c r="J114" s="233">
        <f>ROUND(I114*H114,2)</f>
        <v>0</v>
      </c>
      <c r="K114" s="229" t="s">
        <v>171</v>
      </c>
      <c r="L114" s="45"/>
      <c r="M114" s="234" t="s">
        <v>19</v>
      </c>
      <c r="N114" s="235" t="s">
        <v>46</v>
      </c>
      <c r="O114" s="85"/>
      <c r="P114" s="236">
        <f>O114*H114</f>
        <v>0</v>
      </c>
      <c r="Q114" s="236">
        <v>0</v>
      </c>
      <c r="R114" s="236">
        <f>Q114*H114</f>
        <v>0</v>
      </c>
      <c r="S114" s="236">
        <v>0</v>
      </c>
      <c r="T114" s="23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8" t="s">
        <v>172</v>
      </c>
      <c r="AT114" s="238" t="s">
        <v>167</v>
      </c>
      <c r="AU114" s="238" t="s">
        <v>84</v>
      </c>
      <c r="AY114" s="18" t="s">
        <v>165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18" t="s">
        <v>82</v>
      </c>
      <c r="BK114" s="239">
        <f>ROUND(I114*H114,2)</f>
        <v>0</v>
      </c>
      <c r="BL114" s="18" t="s">
        <v>172</v>
      </c>
      <c r="BM114" s="238" t="s">
        <v>598</v>
      </c>
    </row>
    <row r="115" spans="1:51" s="13" customFormat="1" ht="12">
      <c r="A115" s="13"/>
      <c r="B115" s="240"/>
      <c r="C115" s="241"/>
      <c r="D115" s="242" t="s">
        <v>174</v>
      </c>
      <c r="E115" s="243" t="s">
        <v>19</v>
      </c>
      <c r="F115" s="244" t="s">
        <v>599</v>
      </c>
      <c r="G115" s="241"/>
      <c r="H115" s="245">
        <v>41.289</v>
      </c>
      <c r="I115" s="246"/>
      <c r="J115" s="241"/>
      <c r="K115" s="241"/>
      <c r="L115" s="247"/>
      <c r="M115" s="248"/>
      <c r="N115" s="249"/>
      <c r="O115" s="249"/>
      <c r="P115" s="249"/>
      <c r="Q115" s="249"/>
      <c r="R115" s="249"/>
      <c r="S115" s="249"/>
      <c r="T115" s="25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1" t="s">
        <v>174</v>
      </c>
      <c r="AU115" s="251" t="s">
        <v>84</v>
      </c>
      <c r="AV115" s="13" t="s">
        <v>84</v>
      </c>
      <c r="AW115" s="13" t="s">
        <v>36</v>
      </c>
      <c r="AX115" s="13" t="s">
        <v>75</v>
      </c>
      <c r="AY115" s="251" t="s">
        <v>165</v>
      </c>
    </row>
    <row r="116" spans="1:51" s="14" customFormat="1" ht="12">
      <c r="A116" s="14"/>
      <c r="B116" s="252"/>
      <c r="C116" s="253"/>
      <c r="D116" s="242" t="s">
        <v>174</v>
      </c>
      <c r="E116" s="254" t="s">
        <v>19</v>
      </c>
      <c r="F116" s="255" t="s">
        <v>178</v>
      </c>
      <c r="G116" s="253"/>
      <c r="H116" s="256">
        <v>41.289</v>
      </c>
      <c r="I116" s="257"/>
      <c r="J116" s="253"/>
      <c r="K116" s="253"/>
      <c r="L116" s="258"/>
      <c r="M116" s="259"/>
      <c r="N116" s="260"/>
      <c r="O116" s="260"/>
      <c r="P116" s="260"/>
      <c r="Q116" s="260"/>
      <c r="R116" s="260"/>
      <c r="S116" s="260"/>
      <c r="T116" s="26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2" t="s">
        <v>174</v>
      </c>
      <c r="AU116" s="262" t="s">
        <v>84</v>
      </c>
      <c r="AV116" s="14" t="s">
        <v>172</v>
      </c>
      <c r="AW116" s="14" t="s">
        <v>36</v>
      </c>
      <c r="AX116" s="14" t="s">
        <v>82</v>
      </c>
      <c r="AY116" s="262" t="s">
        <v>165</v>
      </c>
    </row>
    <row r="117" spans="1:65" s="2" customFormat="1" ht="16.5" customHeight="1">
      <c r="A117" s="39"/>
      <c r="B117" s="40"/>
      <c r="C117" s="227" t="s">
        <v>205</v>
      </c>
      <c r="D117" s="227" t="s">
        <v>167</v>
      </c>
      <c r="E117" s="228" t="s">
        <v>224</v>
      </c>
      <c r="F117" s="229" t="s">
        <v>225</v>
      </c>
      <c r="G117" s="230" t="s">
        <v>170</v>
      </c>
      <c r="H117" s="231">
        <v>16.084</v>
      </c>
      <c r="I117" s="232"/>
      <c r="J117" s="233">
        <f>ROUND(I117*H117,2)</f>
        <v>0</v>
      </c>
      <c r="K117" s="229" t="s">
        <v>171</v>
      </c>
      <c r="L117" s="45"/>
      <c r="M117" s="234" t="s">
        <v>19</v>
      </c>
      <c r="N117" s="235" t="s">
        <v>46</v>
      </c>
      <c r="O117" s="85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8" t="s">
        <v>172</v>
      </c>
      <c r="AT117" s="238" t="s">
        <v>167</v>
      </c>
      <c r="AU117" s="238" t="s">
        <v>84</v>
      </c>
      <c r="AY117" s="18" t="s">
        <v>165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8" t="s">
        <v>82</v>
      </c>
      <c r="BK117" s="239">
        <f>ROUND(I117*H117,2)</f>
        <v>0</v>
      </c>
      <c r="BL117" s="18" t="s">
        <v>172</v>
      </c>
      <c r="BM117" s="238" t="s">
        <v>600</v>
      </c>
    </row>
    <row r="118" spans="1:51" s="13" customFormat="1" ht="12">
      <c r="A118" s="13"/>
      <c r="B118" s="240"/>
      <c r="C118" s="241"/>
      <c r="D118" s="242" t="s">
        <v>174</v>
      </c>
      <c r="E118" s="243" t="s">
        <v>19</v>
      </c>
      <c r="F118" s="244" t="s">
        <v>601</v>
      </c>
      <c r="G118" s="241"/>
      <c r="H118" s="245">
        <v>16.084</v>
      </c>
      <c r="I118" s="246"/>
      <c r="J118" s="241"/>
      <c r="K118" s="241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174</v>
      </c>
      <c r="AU118" s="251" t="s">
        <v>84</v>
      </c>
      <c r="AV118" s="13" t="s">
        <v>84</v>
      </c>
      <c r="AW118" s="13" t="s">
        <v>36</v>
      </c>
      <c r="AX118" s="13" t="s">
        <v>75</v>
      </c>
      <c r="AY118" s="251" t="s">
        <v>165</v>
      </c>
    </row>
    <row r="119" spans="1:51" s="14" customFormat="1" ht="12">
      <c r="A119" s="14"/>
      <c r="B119" s="252"/>
      <c r="C119" s="253"/>
      <c r="D119" s="242" t="s">
        <v>174</v>
      </c>
      <c r="E119" s="254" t="s">
        <v>19</v>
      </c>
      <c r="F119" s="255" t="s">
        <v>178</v>
      </c>
      <c r="G119" s="253"/>
      <c r="H119" s="256">
        <v>16.084</v>
      </c>
      <c r="I119" s="257"/>
      <c r="J119" s="253"/>
      <c r="K119" s="253"/>
      <c r="L119" s="258"/>
      <c r="M119" s="259"/>
      <c r="N119" s="260"/>
      <c r="O119" s="260"/>
      <c r="P119" s="260"/>
      <c r="Q119" s="260"/>
      <c r="R119" s="260"/>
      <c r="S119" s="260"/>
      <c r="T119" s="26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2" t="s">
        <v>174</v>
      </c>
      <c r="AU119" s="262" t="s">
        <v>84</v>
      </c>
      <c r="AV119" s="14" t="s">
        <v>172</v>
      </c>
      <c r="AW119" s="14" t="s">
        <v>36</v>
      </c>
      <c r="AX119" s="14" t="s">
        <v>82</v>
      </c>
      <c r="AY119" s="262" t="s">
        <v>165</v>
      </c>
    </row>
    <row r="120" spans="1:65" s="2" customFormat="1" ht="16.5" customHeight="1">
      <c r="A120" s="39"/>
      <c r="B120" s="40"/>
      <c r="C120" s="266" t="s">
        <v>210</v>
      </c>
      <c r="D120" s="266" t="s">
        <v>229</v>
      </c>
      <c r="E120" s="267" t="s">
        <v>230</v>
      </c>
      <c r="F120" s="268" t="s">
        <v>231</v>
      </c>
      <c r="G120" s="269" t="s">
        <v>213</v>
      </c>
      <c r="H120" s="270">
        <v>32.168</v>
      </c>
      <c r="I120" s="271"/>
      <c r="J120" s="272">
        <f>ROUND(I120*H120,2)</f>
        <v>0</v>
      </c>
      <c r="K120" s="268" t="s">
        <v>171</v>
      </c>
      <c r="L120" s="273"/>
      <c r="M120" s="274" t="s">
        <v>19</v>
      </c>
      <c r="N120" s="275" t="s">
        <v>46</v>
      </c>
      <c r="O120" s="85"/>
      <c r="P120" s="236">
        <f>O120*H120</f>
        <v>0</v>
      </c>
      <c r="Q120" s="236">
        <v>1</v>
      </c>
      <c r="R120" s="236">
        <f>Q120*H120</f>
        <v>32.168</v>
      </c>
      <c r="S120" s="236">
        <v>0</v>
      </c>
      <c r="T120" s="23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8" t="s">
        <v>205</v>
      </c>
      <c r="AT120" s="238" t="s">
        <v>229</v>
      </c>
      <c r="AU120" s="238" t="s">
        <v>84</v>
      </c>
      <c r="AY120" s="18" t="s">
        <v>165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8" t="s">
        <v>82</v>
      </c>
      <c r="BK120" s="239">
        <f>ROUND(I120*H120,2)</f>
        <v>0</v>
      </c>
      <c r="BL120" s="18" t="s">
        <v>172</v>
      </c>
      <c r="BM120" s="238" t="s">
        <v>602</v>
      </c>
    </row>
    <row r="121" spans="1:63" s="12" customFormat="1" ht="22.8" customHeight="1">
      <c r="A121" s="12"/>
      <c r="B121" s="211"/>
      <c r="C121" s="212"/>
      <c r="D121" s="213" t="s">
        <v>74</v>
      </c>
      <c r="E121" s="225" t="s">
        <v>172</v>
      </c>
      <c r="F121" s="225" t="s">
        <v>238</v>
      </c>
      <c r="G121" s="212"/>
      <c r="H121" s="212"/>
      <c r="I121" s="215"/>
      <c r="J121" s="226">
        <f>BK121</f>
        <v>0</v>
      </c>
      <c r="K121" s="212"/>
      <c r="L121" s="217"/>
      <c r="M121" s="218"/>
      <c r="N121" s="219"/>
      <c r="O121" s="219"/>
      <c r="P121" s="220">
        <f>SUM(P122:P124)</f>
        <v>0</v>
      </c>
      <c r="Q121" s="219"/>
      <c r="R121" s="220">
        <f>SUM(R122:R124)</f>
        <v>8.17001717</v>
      </c>
      <c r="S121" s="219"/>
      <c r="T121" s="221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2" t="s">
        <v>82</v>
      </c>
      <c r="AT121" s="223" t="s">
        <v>74</v>
      </c>
      <c r="AU121" s="223" t="s">
        <v>82</v>
      </c>
      <c r="AY121" s="222" t="s">
        <v>165</v>
      </c>
      <c r="BK121" s="224">
        <f>SUM(BK122:BK124)</f>
        <v>0</v>
      </c>
    </row>
    <row r="122" spans="1:65" s="2" customFormat="1" ht="16.5" customHeight="1">
      <c r="A122" s="39"/>
      <c r="B122" s="40"/>
      <c r="C122" s="227" t="s">
        <v>217</v>
      </c>
      <c r="D122" s="227" t="s">
        <v>167</v>
      </c>
      <c r="E122" s="228" t="s">
        <v>240</v>
      </c>
      <c r="F122" s="229" t="s">
        <v>241</v>
      </c>
      <c r="G122" s="230" t="s">
        <v>170</v>
      </c>
      <c r="H122" s="231">
        <v>4.321</v>
      </c>
      <c r="I122" s="232"/>
      <c r="J122" s="233">
        <f>ROUND(I122*H122,2)</f>
        <v>0</v>
      </c>
      <c r="K122" s="229" t="s">
        <v>171</v>
      </c>
      <c r="L122" s="45"/>
      <c r="M122" s="234" t="s">
        <v>19</v>
      </c>
      <c r="N122" s="235" t="s">
        <v>46</v>
      </c>
      <c r="O122" s="85"/>
      <c r="P122" s="236">
        <f>O122*H122</f>
        <v>0</v>
      </c>
      <c r="Q122" s="236">
        <v>1.89077</v>
      </c>
      <c r="R122" s="236">
        <f>Q122*H122</f>
        <v>8.17001717</v>
      </c>
      <c r="S122" s="236">
        <v>0</v>
      </c>
      <c r="T122" s="23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8" t="s">
        <v>172</v>
      </c>
      <c r="AT122" s="238" t="s">
        <v>167</v>
      </c>
      <c r="AU122" s="238" t="s">
        <v>84</v>
      </c>
      <c r="AY122" s="18" t="s">
        <v>165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8" t="s">
        <v>82</v>
      </c>
      <c r="BK122" s="239">
        <f>ROUND(I122*H122,2)</f>
        <v>0</v>
      </c>
      <c r="BL122" s="18" t="s">
        <v>172</v>
      </c>
      <c r="BM122" s="238" t="s">
        <v>603</v>
      </c>
    </row>
    <row r="123" spans="1:51" s="13" customFormat="1" ht="12">
      <c r="A123" s="13"/>
      <c r="B123" s="240"/>
      <c r="C123" s="241"/>
      <c r="D123" s="242" t="s">
        <v>174</v>
      </c>
      <c r="E123" s="243" t="s">
        <v>19</v>
      </c>
      <c r="F123" s="244" t="s">
        <v>604</v>
      </c>
      <c r="G123" s="241"/>
      <c r="H123" s="245">
        <v>4.321</v>
      </c>
      <c r="I123" s="246"/>
      <c r="J123" s="241"/>
      <c r="K123" s="241"/>
      <c r="L123" s="247"/>
      <c r="M123" s="248"/>
      <c r="N123" s="249"/>
      <c r="O123" s="249"/>
      <c r="P123" s="249"/>
      <c r="Q123" s="249"/>
      <c r="R123" s="249"/>
      <c r="S123" s="249"/>
      <c r="T123" s="25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1" t="s">
        <v>174</v>
      </c>
      <c r="AU123" s="251" t="s">
        <v>84</v>
      </c>
      <c r="AV123" s="13" t="s">
        <v>84</v>
      </c>
      <c r="AW123" s="13" t="s">
        <v>36</v>
      </c>
      <c r="AX123" s="13" t="s">
        <v>75</v>
      </c>
      <c r="AY123" s="251" t="s">
        <v>165</v>
      </c>
    </row>
    <row r="124" spans="1:51" s="14" customFormat="1" ht="12">
      <c r="A124" s="14"/>
      <c r="B124" s="252"/>
      <c r="C124" s="253"/>
      <c r="D124" s="242" t="s">
        <v>174</v>
      </c>
      <c r="E124" s="254" t="s">
        <v>19</v>
      </c>
      <c r="F124" s="255" t="s">
        <v>178</v>
      </c>
      <c r="G124" s="253"/>
      <c r="H124" s="256">
        <v>4.321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2" t="s">
        <v>174</v>
      </c>
      <c r="AU124" s="262" t="s">
        <v>84</v>
      </c>
      <c r="AV124" s="14" t="s">
        <v>172</v>
      </c>
      <c r="AW124" s="14" t="s">
        <v>36</v>
      </c>
      <c r="AX124" s="14" t="s">
        <v>82</v>
      </c>
      <c r="AY124" s="262" t="s">
        <v>165</v>
      </c>
    </row>
    <row r="125" spans="1:63" s="12" customFormat="1" ht="22.8" customHeight="1">
      <c r="A125" s="12"/>
      <c r="B125" s="211"/>
      <c r="C125" s="212"/>
      <c r="D125" s="213" t="s">
        <v>74</v>
      </c>
      <c r="E125" s="225" t="s">
        <v>205</v>
      </c>
      <c r="F125" s="225" t="s">
        <v>248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SUM(P126:P157)</f>
        <v>0</v>
      </c>
      <c r="Q125" s="219"/>
      <c r="R125" s="220">
        <f>SUM(R126:R157)</f>
        <v>0.310408</v>
      </c>
      <c r="S125" s="219"/>
      <c r="T125" s="221">
        <f>SUM(T126:T157)</f>
        <v>0.0692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82</v>
      </c>
      <c r="AT125" s="223" t="s">
        <v>74</v>
      </c>
      <c r="AU125" s="223" t="s">
        <v>82</v>
      </c>
      <c r="AY125" s="222" t="s">
        <v>165</v>
      </c>
      <c r="BK125" s="224">
        <f>SUM(BK126:BK157)</f>
        <v>0</v>
      </c>
    </row>
    <row r="126" spans="1:65" s="2" customFormat="1" ht="16.5" customHeight="1">
      <c r="A126" s="39"/>
      <c r="B126" s="40"/>
      <c r="C126" s="227" t="s">
        <v>223</v>
      </c>
      <c r="D126" s="227" t="s">
        <v>167</v>
      </c>
      <c r="E126" s="228" t="s">
        <v>605</v>
      </c>
      <c r="F126" s="229" t="s">
        <v>606</v>
      </c>
      <c r="G126" s="230" t="s">
        <v>252</v>
      </c>
      <c r="H126" s="231">
        <v>30</v>
      </c>
      <c r="I126" s="232"/>
      <c r="J126" s="233">
        <f>ROUND(I126*H126,2)</f>
        <v>0</v>
      </c>
      <c r="K126" s="229" t="s">
        <v>171</v>
      </c>
      <c r="L126" s="45"/>
      <c r="M126" s="234" t="s">
        <v>19</v>
      </c>
      <c r="N126" s="235" t="s">
        <v>46</v>
      </c>
      <c r="O126" s="85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172</v>
      </c>
      <c r="AT126" s="238" t="s">
        <v>167</v>
      </c>
      <c r="AU126" s="238" t="s">
        <v>84</v>
      </c>
      <c r="AY126" s="18" t="s">
        <v>165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82</v>
      </c>
      <c r="BK126" s="239">
        <f>ROUND(I126*H126,2)</f>
        <v>0</v>
      </c>
      <c r="BL126" s="18" t="s">
        <v>172</v>
      </c>
      <c r="BM126" s="238" t="s">
        <v>607</v>
      </c>
    </row>
    <row r="127" spans="1:65" s="2" customFormat="1" ht="16.5" customHeight="1">
      <c r="A127" s="39"/>
      <c r="B127" s="40"/>
      <c r="C127" s="266" t="s">
        <v>228</v>
      </c>
      <c r="D127" s="266" t="s">
        <v>229</v>
      </c>
      <c r="E127" s="267" t="s">
        <v>608</v>
      </c>
      <c r="F127" s="268" t="s">
        <v>609</v>
      </c>
      <c r="G127" s="269" t="s">
        <v>252</v>
      </c>
      <c r="H127" s="270">
        <v>30</v>
      </c>
      <c r="I127" s="271"/>
      <c r="J127" s="272">
        <f>ROUND(I127*H127,2)</f>
        <v>0</v>
      </c>
      <c r="K127" s="268" t="s">
        <v>19</v>
      </c>
      <c r="L127" s="273"/>
      <c r="M127" s="274" t="s">
        <v>19</v>
      </c>
      <c r="N127" s="275" t="s">
        <v>46</v>
      </c>
      <c r="O127" s="85"/>
      <c r="P127" s="236">
        <f>O127*H127</f>
        <v>0</v>
      </c>
      <c r="Q127" s="236">
        <v>0.00028</v>
      </c>
      <c r="R127" s="236">
        <f>Q127*H127</f>
        <v>0.0084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205</v>
      </c>
      <c r="AT127" s="238" t="s">
        <v>229</v>
      </c>
      <c r="AU127" s="238" t="s">
        <v>84</v>
      </c>
      <c r="AY127" s="18" t="s">
        <v>165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82</v>
      </c>
      <c r="BK127" s="239">
        <f>ROUND(I127*H127,2)</f>
        <v>0</v>
      </c>
      <c r="BL127" s="18" t="s">
        <v>172</v>
      </c>
      <c r="BM127" s="238" t="s">
        <v>610</v>
      </c>
    </row>
    <row r="128" spans="1:65" s="2" customFormat="1" ht="16.5" customHeight="1">
      <c r="A128" s="39"/>
      <c r="B128" s="40"/>
      <c r="C128" s="227" t="s">
        <v>234</v>
      </c>
      <c r="D128" s="227" t="s">
        <v>167</v>
      </c>
      <c r="E128" s="228" t="s">
        <v>611</v>
      </c>
      <c r="F128" s="229" t="s">
        <v>612</v>
      </c>
      <c r="G128" s="230" t="s">
        <v>252</v>
      </c>
      <c r="H128" s="231">
        <v>23</v>
      </c>
      <c r="I128" s="232"/>
      <c r="J128" s="233">
        <f>ROUND(I128*H128,2)</f>
        <v>0</v>
      </c>
      <c r="K128" s="229" t="s">
        <v>171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172</v>
      </c>
      <c r="AT128" s="238" t="s">
        <v>167</v>
      </c>
      <c r="AU128" s="238" t="s">
        <v>84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172</v>
      </c>
      <c r="BM128" s="238" t="s">
        <v>613</v>
      </c>
    </row>
    <row r="129" spans="1:65" s="2" customFormat="1" ht="16.5" customHeight="1">
      <c r="A129" s="39"/>
      <c r="B129" s="40"/>
      <c r="C129" s="266" t="s">
        <v>239</v>
      </c>
      <c r="D129" s="266" t="s">
        <v>229</v>
      </c>
      <c r="E129" s="267" t="s">
        <v>614</v>
      </c>
      <c r="F129" s="268" t="s">
        <v>615</v>
      </c>
      <c r="G129" s="269" t="s">
        <v>252</v>
      </c>
      <c r="H129" s="270">
        <v>23</v>
      </c>
      <c r="I129" s="271"/>
      <c r="J129" s="272">
        <f>ROUND(I129*H129,2)</f>
        <v>0</v>
      </c>
      <c r="K129" s="268" t="s">
        <v>19</v>
      </c>
      <c r="L129" s="273"/>
      <c r="M129" s="274" t="s">
        <v>19</v>
      </c>
      <c r="N129" s="275" t="s">
        <v>46</v>
      </c>
      <c r="O129" s="85"/>
      <c r="P129" s="236">
        <f>O129*H129</f>
        <v>0</v>
      </c>
      <c r="Q129" s="236">
        <v>0.00214</v>
      </c>
      <c r="R129" s="236">
        <f>Q129*H129</f>
        <v>0.04922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205</v>
      </c>
      <c r="AT129" s="238" t="s">
        <v>229</v>
      </c>
      <c r="AU129" s="238" t="s">
        <v>84</v>
      </c>
      <c r="AY129" s="18" t="s">
        <v>165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82</v>
      </c>
      <c r="BK129" s="239">
        <f>ROUND(I129*H129,2)</f>
        <v>0</v>
      </c>
      <c r="BL129" s="18" t="s">
        <v>172</v>
      </c>
      <c r="BM129" s="238" t="s">
        <v>616</v>
      </c>
    </row>
    <row r="130" spans="1:65" s="2" customFormat="1" ht="16.5" customHeight="1">
      <c r="A130" s="39"/>
      <c r="B130" s="40"/>
      <c r="C130" s="227" t="s">
        <v>8</v>
      </c>
      <c r="D130" s="227" t="s">
        <v>167</v>
      </c>
      <c r="E130" s="228" t="s">
        <v>617</v>
      </c>
      <c r="F130" s="229" t="s">
        <v>618</v>
      </c>
      <c r="G130" s="230" t="s">
        <v>261</v>
      </c>
      <c r="H130" s="231">
        <v>1</v>
      </c>
      <c r="I130" s="232"/>
      <c r="J130" s="233">
        <f>ROUND(I130*H130,2)</f>
        <v>0</v>
      </c>
      <c r="K130" s="229" t="s">
        <v>171</v>
      </c>
      <c r="L130" s="45"/>
      <c r="M130" s="234" t="s">
        <v>19</v>
      </c>
      <c r="N130" s="235" t="s">
        <v>46</v>
      </c>
      <c r="O130" s="85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172</v>
      </c>
      <c r="AT130" s="238" t="s">
        <v>167</v>
      </c>
      <c r="AU130" s="238" t="s">
        <v>84</v>
      </c>
      <c r="AY130" s="18" t="s">
        <v>165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82</v>
      </c>
      <c r="BK130" s="239">
        <f>ROUND(I130*H130,2)</f>
        <v>0</v>
      </c>
      <c r="BL130" s="18" t="s">
        <v>172</v>
      </c>
      <c r="BM130" s="238" t="s">
        <v>619</v>
      </c>
    </row>
    <row r="131" spans="1:65" s="2" customFormat="1" ht="16.5" customHeight="1">
      <c r="A131" s="39"/>
      <c r="B131" s="40"/>
      <c r="C131" s="266" t="s">
        <v>249</v>
      </c>
      <c r="D131" s="266" t="s">
        <v>229</v>
      </c>
      <c r="E131" s="267" t="s">
        <v>620</v>
      </c>
      <c r="F131" s="268" t="s">
        <v>621</v>
      </c>
      <c r="G131" s="269" t="s">
        <v>261</v>
      </c>
      <c r="H131" s="270">
        <v>1</v>
      </c>
      <c r="I131" s="271"/>
      <c r="J131" s="272">
        <f>ROUND(I131*H131,2)</f>
        <v>0</v>
      </c>
      <c r="K131" s="268" t="s">
        <v>19</v>
      </c>
      <c r="L131" s="273"/>
      <c r="M131" s="274" t="s">
        <v>19</v>
      </c>
      <c r="N131" s="275" t="s">
        <v>46</v>
      </c>
      <c r="O131" s="85"/>
      <c r="P131" s="236">
        <f>O131*H131</f>
        <v>0</v>
      </c>
      <c r="Q131" s="236">
        <v>0.0001</v>
      </c>
      <c r="R131" s="236">
        <f>Q131*H131</f>
        <v>0.0001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205</v>
      </c>
      <c r="AT131" s="238" t="s">
        <v>229</v>
      </c>
      <c r="AU131" s="238" t="s">
        <v>84</v>
      </c>
      <c r="AY131" s="18" t="s">
        <v>165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82</v>
      </c>
      <c r="BK131" s="239">
        <f>ROUND(I131*H131,2)</f>
        <v>0</v>
      </c>
      <c r="BL131" s="18" t="s">
        <v>172</v>
      </c>
      <c r="BM131" s="238" t="s">
        <v>622</v>
      </c>
    </row>
    <row r="132" spans="1:65" s="2" customFormat="1" ht="16.5" customHeight="1">
      <c r="A132" s="39"/>
      <c r="B132" s="40"/>
      <c r="C132" s="227" t="s">
        <v>254</v>
      </c>
      <c r="D132" s="227" t="s">
        <v>167</v>
      </c>
      <c r="E132" s="228" t="s">
        <v>623</v>
      </c>
      <c r="F132" s="229" t="s">
        <v>624</v>
      </c>
      <c r="G132" s="230" t="s">
        <v>261</v>
      </c>
      <c r="H132" s="231">
        <v>2</v>
      </c>
      <c r="I132" s="232"/>
      <c r="J132" s="233">
        <f>ROUND(I132*H132,2)</f>
        <v>0</v>
      </c>
      <c r="K132" s="229" t="s">
        <v>171</v>
      </c>
      <c r="L132" s="45"/>
      <c r="M132" s="234" t="s">
        <v>19</v>
      </c>
      <c r="N132" s="235" t="s">
        <v>46</v>
      </c>
      <c r="O132" s="85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172</v>
      </c>
      <c r="AT132" s="238" t="s">
        <v>167</v>
      </c>
      <c r="AU132" s="238" t="s">
        <v>84</v>
      </c>
      <c r="AY132" s="18" t="s">
        <v>165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82</v>
      </c>
      <c r="BK132" s="239">
        <f>ROUND(I132*H132,2)</f>
        <v>0</v>
      </c>
      <c r="BL132" s="18" t="s">
        <v>172</v>
      </c>
      <c r="BM132" s="238" t="s">
        <v>625</v>
      </c>
    </row>
    <row r="133" spans="1:65" s="2" customFormat="1" ht="16.5" customHeight="1">
      <c r="A133" s="39"/>
      <c r="B133" s="40"/>
      <c r="C133" s="266" t="s">
        <v>258</v>
      </c>
      <c r="D133" s="266" t="s">
        <v>229</v>
      </c>
      <c r="E133" s="267" t="s">
        <v>626</v>
      </c>
      <c r="F133" s="268" t="s">
        <v>627</v>
      </c>
      <c r="G133" s="269" t="s">
        <v>261</v>
      </c>
      <c r="H133" s="270">
        <v>2</v>
      </c>
      <c r="I133" s="271"/>
      <c r="J133" s="272">
        <f>ROUND(I133*H133,2)</f>
        <v>0</v>
      </c>
      <c r="K133" s="268" t="s">
        <v>19</v>
      </c>
      <c r="L133" s="273"/>
      <c r="M133" s="274" t="s">
        <v>19</v>
      </c>
      <c r="N133" s="275" t="s">
        <v>46</v>
      </c>
      <c r="O133" s="85"/>
      <c r="P133" s="236">
        <f>O133*H133</f>
        <v>0</v>
      </c>
      <c r="Q133" s="236">
        <v>0.0004</v>
      </c>
      <c r="R133" s="236">
        <f>Q133*H133</f>
        <v>0.0008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205</v>
      </c>
      <c r="AT133" s="238" t="s">
        <v>229</v>
      </c>
      <c r="AU133" s="238" t="s">
        <v>84</v>
      </c>
      <c r="AY133" s="18" t="s">
        <v>165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82</v>
      </c>
      <c r="BK133" s="239">
        <f>ROUND(I133*H133,2)</f>
        <v>0</v>
      </c>
      <c r="BL133" s="18" t="s">
        <v>172</v>
      </c>
      <c r="BM133" s="238" t="s">
        <v>628</v>
      </c>
    </row>
    <row r="134" spans="1:65" s="2" customFormat="1" ht="16.5" customHeight="1">
      <c r="A134" s="39"/>
      <c r="B134" s="40"/>
      <c r="C134" s="266" t="s">
        <v>263</v>
      </c>
      <c r="D134" s="266" t="s">
        <v>229</v>
      </c>
      <c r="E134" s="267" t="s">
        <v>629</v>
      </c>
      <c r="F134" s="268" t="s">
        <v>630</v>
      </c>
      <c r="G134" s="269" t="s">
        <v>261</v>
      </c>
      <c r="H134" s="270">
        <v>2</v>
      </c>
      <c r="I134" s="271"/>
      <c r="J134" s="272">
        <f>ROUND(I134*H134,2)</f>
        <v>0</v>
      </c>
      <c r="K134" s="268" t="s">
        <v>19</v>
      </c>
      <c r="L134" s="273"/>
      <c r="M134" s="274" t="s">
        <v>19</v>
      </c>
      <c r="N134" s="275" t="s">
        <v>46</v>
      </c>
      <c r="O134" s="85"/>
      <c r="P134" s="236">
        <f>O134*H134</f>
        <v>0</v>
      </c>
      <c r="Q134" s="236">
        <v>0.0149</v>
      </c>
      <c r="R134" s="236">
        <f>Q134*H134</f>
        <v>0.0298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205</v>
      </c>
      <c r="AT134" s="238" t="s">
        <v>229</v>
      </c>
      <c r="AU134" s="238" t="s">
        <v>84</v>
      </c>
      <c r="AY134" s="18" t="s">
        <v>165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82</v>
      </c>
      <c r="BK134" s="239">
        <f>ROUND(I134*H134,2)</f>
        <v>0</v>
      </c>
      <c r="BL134" s="18" t="s">
        <v>172</v>
      </c>
      <c r="BM134" s="238" t="s">
        <v>631</v>
      </c>
    </row>
    <row r="135" spans="1:65" s="2" customFormat="1" ht="16.5" customHeight="1">
      <c r="A135" s="39"/>
      <c r="B135" s="40"/>
      <c r="C135" s="227" t="s">
        <v>267</v>
      </c>
      <c r="D135" s="227" t="s">
        <v>167</v>
      </c>
      <c r="E135" s="228" t="s">
        <v>632</v>
      </c>
      <c r="F135" s="229" t="s">
        <v>633</v>
      </c>
      <c r="G135" s="230" t="s">
        <v>261</v>
      </c>
      <c r="H135" s="231">
        <v>1</v>
      </c>
      <c r="I135" s="232"/>
      <c r="J135" s="233">
        <f>ROUND(I135*H135,2)</f>
        <v>0</v>
      </c>
      <c r="K135" s="229" t="s">
        <v>171</v>
      </c>
      <c r="L135" s="45"/>
      <c r="M135" s="234" t="s">
        <v>19</v>
      </c>
      <c r="N135" s="235" t="s">
        <v>46</v>
      </c>
      <c r="O135" s="85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172</v>
      </c>
      <c r="AT135" s="238" t="s">
        <v>167</v>
      </c>
      <c r="AU135" s="238" t="s">
        <v>84</v>
      </c>
      <c r="AY135" s="18" t="s">
        <v>165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82</v>
      </c>
      <c r="BK135" s="239">
        <f>ROUND(I135*H135,2)</f>
        <v>0</v>
      </c>
      <c r="BL135" s="18" t="s">
        <v>172</v>
      </c>
      <c r="BM135" s="238" t="s">
        <v>634</v>
      </c>
    </row>
    <row r="136" spans="1:65" s="2" customFormat="1" ht="16.5" customHeight="1">
      <c r="A136" s="39"/>
      <c r="B136" s="40"/>
      <c r="C136" s="266" t="s">
        <v>7</v>
      </c>
      <c r="D136" s="266" t="s">
        <v>229</v>
      </c>
      <c r="E136" s="267" t="s">
        <v>635</v>
      </c>
      <c r="F136" s="268" t="s">
        <v>636</v>
      </c>
      <c r="G136" s="269" t="s">
        <v>261</v>
      </c>
      <c r="H136" s="270">
        <v>1</v>
      </c>
      <c r="I136" s="271"/>
      <c r="J136" s="272">
        <f>ROUND(I136*H136,2)</f>
        <v>0</v>
      </c>
      <c r="K136" s="268" t="s">
        <v>19</v>
      </c>
      <c r="L136" s="273"/>
      <c r="M136" s="274" t="s">
        <v>19</v>
      </c>
      <c r="N136" s="275" t="s">
        <v>46</v>
      </c>
      <c r="O136" s="85"/>
      <c r="P136" s="236">
        <f>O136*H136</f>
        <v>0</v>
      </c>
      <c r="Q136" s="236">
        <v>0.00302</v>
      </c>
      <c r="R136" s="236">
        <f>Q136*H136</f>
        <v>0.00302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205</v>
      </c>
      <c r="AT136" s="238" t="s">
        <v>229</v>
      </c>
      <c r="AU136" s="238" t="s">
        <v>84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172</v>
      </c>
      <c r="BM136" s="238" t="s">
        <v>637</v>
      </c>
    </row>
    <row r="137" spans="1:65" s="2" customFormat="1" ht="16.5" customHeight="1">
      <c r="A137" s="39"/>
      <c r="B137" s="40"/>
      <c r="C137" s="227" t="s">
        <v>274</v>
      </c>
      <c r="D137" s="227" t="s">
        <v>167</v>
      </c>
      <c r="E137" s="228" t="s">
        <v>638</v>
      </c>
      <c r="F137" s="229" t="s">
        <v>639</v>
      </c>
      <c r="G137" s="230" t="s">
        <v>261</v>
      </c>
      <c r="H137" s="231">
        <v>3</v>
      </c>
      <c r="I137" s="232"/>
      <c r="J137" s="233">
        <f>ROUND(I137*H137,2)</f>
        <v>0</v>
      </c>
      <c r="K137" s="229" t="s">
        <v>171</v>
      </c>
      <c r="L137" s="45"/>
      <c r="M137" s="234" t="s">
        <v>19</v>
      </c>
      <c r="N137" s="235" t="s">
        <v>46</v>
      </c>
      <c r="O137" s="85"/>
      <c r="P137" s="236">
        <f>O137*H137</f>
        <v>0</v>
      </c>
      <c r="Q137" s="236">
        <v>0.00162</v>
      </c>
      <c r="R137" s="236">
        <f>Q137*H137</f>
        <v>0.00486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172</v>
      </c>
      <c r="AT137" s="238" t="s">
        <v>167</v>
      </c>
      <c r="AU137" s="238" t="s">
        <v>84</v>
      </c>
      <c r="AY137" s="18" t="s">
        <v>165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82</v>
      </c>
      <c r="BK137" s="239">
        <f>ROUND(I137*H137,2)</f>
        <v>0</v>
      </c>
      <c r="BL137" s="18" t="s">
        <v>172</v>
      </c>
      <c r="BM137" s="238" t="s">
        <v>640</v>
      </c>
    </row>
    <row r="138" spans="1:65" s="2" customFormat="1" ht="16.5" customHeight="1">
      <c r="A138" s="39"/>
      <c r="B138" s="40"/>
      <c r="C138" s="266" t="s">
        <v>278</v>
      </c>
      <c r="D138" s="266" t="s">
        <v>229</v>
      </c>
      <c r="E138" s="267" t="s">
        <v>641</v>
      </c>
      <c r="F138" s="268" t="s">
        <v>642</v>
      </c>
      <c r="G138" s="269" t="s">
        <v>261</v>
      </c>
      <c r="H138" s="270">
        <v>3</v>
      </c>
      <c r="I138" s="271"/>
      <c r="J138" s="272">
        <f>ROUND(I138*H138,2)</f>
        <v>0</v>
      </c>
      <c r="K138" s="268" t="s">
        <v>19</v>
      </c>
      <c r="L138" s="273"/>
      <c r="M138" s="274" t="s">
        <v>19</v>
      </c>
      <c r="N138" s="275" t="s">
        <v>46</v>
      </c>
      <c r="O138" s="85"/>
      <c r="P138" s="236">
        <f>O138*H138</f>
        <v>0</v>
      </c>
      <c r="Q138" s="236">
        <v>0.018</v>
      </c>
      <c r="R138" s="236">
        <f>Q138*H138</f>
        <v>0.05399999999999999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205</v>
      </c>
      <c r="AT138" s="238" t="s">
        <v>229</v>
      </c>
      <c r="AU138" s="238" t="s">
        <v>84</v>
      </c>
      <c r="AY138" s="18" t="s">
        <v>165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82</v>
      </c>
      <c r="BK138" s="239">
        <f>ROUND(I138*H138,2)</f>
        <v>0</v>
      </c>
      <c r="BL138" s="18" t="s">
        <v>172</v>
      </c>
      <c r="BM138" s="238" t="s">
        <v>643</v>
      </c>
    </row>
    <row r="139" spans="1:65" s="2" customFormat="1" ht="16.5" customHeight="1">
      <c r="A139" s="39"/>
      <c r="B139" s="40"/>
      <c r="C139" s="227" t="s">
        <v>282</v>
      </c>
      <c r="D139" s="227" t="s">
        <v>167</v>
      </c>
      <c r="E139" s="228" t="s">
        <v>644</v>
      </c>
      <c r="F139" s="229" t="s">
        <v>645</v>
      </c>
      <c r="G139" s="230" t="s">
        <v>261</v>
      </c>
      <c r="H139" s="231">
        <v>1</v>
      </c>
      <c r="I139" s="232"/>
      <c r="J139" s="233">
        <f>ROUND(I139*H139,2)</f>
        <v>0</v>
      </c>
      <c r="K139" s="229" t="s">
        <v>19</v>
      </c>
      <c r="L139" s="45"/>
      <c r="M139" s="234" t="s">
        <v>19</v>
      </c>
      <c r="N139" s="235" t="s">
        <v>46</v>
      </c>
      <c r="O139" s="85"/>
      <c r="P139" s="236">
        <f>O139*H139</f>
        <v>0</v>
      </c>
      <c r="Q139" s="236">
        <v>0.00086</v>
      </c>
      <c r="R139" s="236">
        <f>Q139*H139</f>
        <v>0.00086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172</v>
      </c>
      <c r="AT139" s="238" t="s">
        <v>167</v>
      </c>
      <c r="AU139" s="238" t="s">
        <v>84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172</v>
      </c>
      <c r="BM139" s="238" t="s">
        <v>646</v>
      </c>
    </row>
    <row r="140" spans="1:65" s="2" customFormat="1" ht="16.5" customHeight="1">
      <c r="A140" s="39"/>
      <c r="B140" s="40"/>
      <c r="C140" s="266" t="s">
        <v>286</v>
      </c>
      <c r="D140" s="266" t="s">
        <v>229</v>
      </c>
      <c r="E140" s="267" t="s">
        <v>647</v>
      </c>
      <c r="F140" s="268" t="s">
        <v>648</v>
      </c>
      <c r="G140" s="269" t="s">
        <v>261</v>
      </c>
      <c r="H140" s="270">
        <v>1</v>
      </c>
      <c r="I140" s="271"/>
      <c r="J140" s="272">
        <f>ROUND(I140*H140,2)</f>
        <v>0</v>
      </c>
      <c r="K140" s="268" t="s">
        <v>19</v>
      </c>
      <c r="L140" s="273"/>
      <c r="M140" s="274" t="s">
        <v>19</v>
      </c>
      <c r="N140" s="275" t="s">
        <v>46</v>
      </c>
      <c r="O140" s="85"/>
      <c r="P140" s="236">
        <f>O140*H140</f>
        <v>0</v>
      </c>
      <c r="Q140" s="236">
        <v>0.018</v>
      </c>
      <c r="R140" s="236">
        <f>Q140*H140</f>
        <v>0.018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205</v>
      </c>
      <c r="AT140" s="238" t="s">
        <v>229</v>
      </c>
      <c r="AU140" s="238" t="s">
        <v>84</v>
      </c>
      <c r="AY140" s="18" t="s">
        <v>165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82</v>
      </c>
      <c r="BK140" s="239">
        <f>ROUND(I140*H140,2)</f>
        <v>0</v>
      </c>
      <c r="BL140" s="18" t="s">
        <v>172</v>
      </c>
      <c r="BM140" s="238" t="s">
        <v>649</v>
      </c>
    </row>
    <row r="141" spans="1:65" s="2" customFormat="1" ht="16.5" customHeight="1">
      <c r="A141" s="39"/>
      <c r="B141" s="40"/>
      <c r="C141" s="266" t="s">
        <v>290</v>
      </c>
      <c r="D141" s="266" t="s">
        <v>229</v>
      </c>
      <c r="E141" s="267" t="s">
        <v>650</v>
      </c>
      <c r="F141" s="268" t="s">
        <v>651</v>
      </c>
      <c r="G141" s="269" t="s">
        <v>261</v>
      </c>
      <c r="H141" s="270">
        <v>1</v>
      </c>
      <c r="I141" s="271"/>
      <c r="J141" s="272">
        <f>ROUND(I141*H141,2)</f>
        <v>0</v>
      </c>
      <c r="K141" s="268" t="s">
        <v>19</v>
      </c>
      <c r="L141" s="273"/>
      <c r="M141" s="274" t="s">
        <v>19</v>
      </c>
      <c r="N141" s="275" t="s">
        <v>46</v>
      </c>
      <c r="O141" s="85"/>
      <c r="P141" s="236">
        <f>O141*H141</f>
        <v>0</v>
      </c>
      <c r="Q141" s="236">
        <v>0.0149</v>
      </c>
      <c r="R141" s="236">
        <f>Q141*H141</f>
        <v>0.0149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205</v>
      </c>
      <c r="AT141" s="238" t="s">
        <v>229</v>
      </c>
      <c r="AU141" s="238" t="s">
        <v>84</v>
      </c>
      <c r="AY141" s="18" t="s">
        <v>165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82</v>
      </c>
      <c r="BK141" s="239">
        <f>ROUND(I141*H141,2)</f>
        <v>0</v>
      </c>
      <c r="BL141" s="18" t="s">
        <v>172</v>
      </c>
      <c r="BM141" s="238" t="s">
        <v>652</v>
      </c>
    </row>
    <row r="142" spans="1:65" s="2" customFormat="1" ht="16.5" customHeight="1">
      <c r="A142" s="39"/>
      <c r="B142" s="40"/>
      <c r="C142" s="266" t="s">
        <v>294</v>
      </c>
      <c r="D142" s="266" t="s">
        <v>229</v>
      </c>
      <c r="E142" s="267" t="s">
        <v>653</v>
      </c>
      <c r="F142" s="268" t="s">
        <v>654</v>
      </c>
      <c r="G142" s="269" t="s">
        <v>261</v>
      </c>
      <c r="H142" s="270">
        <v>1</v>
      </c>
      <c r="I142" s="271"/>
      <c r="J142" s="272">
        <f>ROUND(I142*H142,2)</f>
        <v>0</v>
      </c>
      <c r="K142" s="268" t="s">
        <v>19</v>
      </c>
      <c r="L142" s="273"/>
      <c r="M142" s="274" t="s">
        <v>19</v>
      </c>
      <c r="N142" s="275" t="s">
        <v>46</v>
      </c>
      <c r="O142" s="85"/>
      <c r="P142" s="236">
        <f>O142*H142</f>
        <v>0</v>
      </c>
      <c r="Q142" s="236">
        <v>0.0149</v>
      </c>
      <c r="R142" s="236">
        <f>Q142*H142</f>
        <v>0.0149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205</v>
      </c>
      <c r="AT142" s="238" t="s">
        <v>229</v>
      </c>
      <c r="AU142" s="238" t="s">
        <v>84</v>
      </c>
      <c r="AY142" s="18" t="s">
        <v>165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82</v>
      </c>
      <c r="BK142" s="239">
        <f>ROUND(I142*H142,2)</f>
        <v>0</v>
      </c>
      <c r="BL142" s="18" t="s">
        <v>172</v>
      </c>
      <c r="BM142" s="238" t="s">
        <v>655</v>
      </c>
    </row>
    <row r="143" spans="1:65" s="2" customFormat="1" ht="16.5" customHeight="1">
      <c r="A143" s="39"/>
      <c r="B143" s="40"/>
      <c r="C143" s="266" t="s">
        <v>298</v>
      </c>
      <c r="D143" s="266" t="s">
        <v>229</v>
      </c>
      <c r="E143" s="267" t="s">
        <v>656</v>
      </c>
      <c r="F143" s="268" t="s">
        <v>657</v>
      </c>
      <c r="G143" s="269" t="s">
        <v>261</v>
      </c>
      <c r="H143" s="270">
        <v>1</v>
      </c>
      <c r="I143" s="271"/>
      <c r="J143" s="272">
        <f>ROUND(I143*H143,2)</f>
        <v>0</v>
      </c>
      <c r="K143" s="268" t="s">
        <v>19</v>
      </c>
      <c r="L143" s="273"/>
      <c r="M143" s="274" t="s">
        <v>19</v>
      </c>
      <c r="N143" s="275" t="s">
        <v>46</v>
      </c>
      <c r="O143" s="85"/>
      <c r="P143" s="236">
        <f>O143*H143</f>
        <v>0</v>
      </c>
      <c r="Q143" s="236">
        <v>0.0149</v>
      </c>
      <c r="R143" s="236">
        <f>Q143*H143</f>
        <v>0.0149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205</v>
      </c>
      <c r="AT143" s="238" t="s">
        <v>229</v>
      </c>
      <c r="AU143" s="238" t="s">
        <v>84</v>
      </c>
      <c r="AY143" s="18" t="s">
        <v>165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82</v>
      </c>
      <c r="BK143" s="239">
        <f>ROUND(I143*H143,2)</f>
        <v>0</v>
      </c>
      <c r="BL143" s="18" t="s">
        <v>172</v>
      </c>
      <c r="BM143" s="238" t="s">
        <v>658</v>
      </c>
    </row>
    <row r="144" spans="1:65" s="2" customFormat="1" ht="16.5" customHeight="1">
      <c r="A144" s="39"/>
      <c r="B144" s="40"/>
      <c r="C144" s="227" t="s">
        <v>302</v>
      </c>
      <c r="D144" s="227" t="s">
        <v>167</v>
      </c>
      <c r="E144" s="228" t="s">
        <v>659</v>
      </c>
      <c r="F144" s="229" t="s">
        <v>660</v>
      </c>
      <c r="G144" s="230" t="s">
        <v>261</v>
      </c>
      <c r="H144" s="231">
        <v>2</v>
      </c>
      <c r="I144" s="232"/>
      <c r="J144" s="233">
        <f>ROUND(I144*H144,2)</f>
        <v>0</v>
      </c>
      <c r="K144" s="229" t="s">
        <v>171</v>
      </c>
      <c r="L144" s="45"/>
      <c r="M144" s="234" t="s">
        <v>19</v>
      </c>
      <c r="N144" s="235" t="s">
        <v>46</v>
      </c>
      <c r="O144" s="85"/>
      <c r="P144" s="236">
        <f>O144*H144</f>
        <v>0</v>
      </c>
      <c r="Q144" s="236">
        <v>0</v>
      </c>
      <c r="R144" s="236">
        <f>Q144*H144</f>
        <v>0</v>
      </c>
      <c r="S144" s="236">
        <v>0.0173</v>
      </c>
      <c r="T144" s="237">
        <f>S144*H144</f>
        <v>0.0346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172</v>
      </c>
      <c r="AT144" s="238" t="s">
        <v>167</v>
      </c>
      <c r="AU144" s="238" t="s">
        <v>84</v>
      </c>
      <c r="AY144" s="18" t="s">
        <v>165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82</v>
      </c>
      <c r="BK144" s="239">
        <f>ROUND(I144*H144,2)</f>
        <v>0</v>
      </c>
      <c r="BL144" s="18" t="s">
        <v>172</v>
      </c>
      <c r="BM144" s="238" t="s">
        <v>661</v>
      </c>
    </row>
    <row r="145" spans="1:65" s="2" customFormat="1" ht="16.5" customHeight="1">
      <c r="A145" s="39"/>
      <c r="B145" s="40"/>
      <c r="C145" s="227" t="s">
        <v>306</v>
      </c>
      <c r="D145" s="227" t="s">
        <v>167</v>
      </c>
      <c r="E145" s="228" t="s">
        <v>662</v>
      </c>
      <c r="F145" s="229" t="s">
        <v>663</v>
      </c>
      <c r="G145" s="230" t="s">
        <v>261</v>
      </c>
      <c r="H145" s="231">
        <v>2</v>
      </c>
      <c r="I145" s="232"/>
      <c r="J145" s="233">
        <f>ROUND(I145*H145,2)</f>
        <v>0</v>
      </c>
      <c r="K145" s="229" t="s">
        <v>19</v>
      </c>
      <c r="L145" s="45"/>
      <c r="M145" s="234" t="s">
        <v>19</v>
      </c>
      <c r="N145" s="235" t="s">
        <v>46</v>
      </c>
      <c r="O145" s="85"/>
      <c r="P145" s="236">
        <f>O145*H145</f>
        <v>0</v>
      </c>
      <c r="Q145" s="236">
        <v>0</v>
      </c>
      <c r="R145" s="236">
        <f>Q145*H145</f>
        <v>0</v>
      </c>
      <c r="S145" s="236">
        <v>0.0173</v>
      </c>
      <c r="T145" s="237">
        <f>S145*H145</f>
        <v>0.0346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172</v>
      </c>
      <c r="AT145" s="238" t="s">
        <v>167</v>
      </c>
      <c r="AU145" s="238" t="s">
        <v>84</v>
      </c>
      <c r="AY145" s="18" t="s">
        <v>165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82</v>
      </c>
      <c r="BK145" s="239">
        <f>ROUND(I145*H145,2)</f>
        <v>0</v>
      </c>
      <c r="BL145" s="18" t="s">
        <v>172</v>
      </c>
      <c r="BM145" s="238" t="s">
        <v>664</v>
      </c>
    </row>
    <row r="146" spans="1:65" s="2" customFormat="1" ht="16.5" customHeight="1">
      <c r="A146" s="39"/>
      <c r="B146" s="40"/>
      <c r="C146" s="227" t="s">
        <v>310</v>
      </c>
      <c r="D146" s="227" t="s">
        <v>167</v>
      </c>
      <c r="E146" s="228" t="s">
        <v>665</v>
      </c>
      <c r="F146" s="229" t="s">
        <v>666</v>
      </c>
      <c r="G146" s="230" t="s">
        <v>261</v>
      </c>
      <c r="H146" s="231">
        <v>2</v>
      </c>
      <c r="I146" s="232"/>
      <c r="J146" s="233">
        <f>ROUND(I146*H146,2)</f>
        <v>0</v>
      </c>
      <c r="K146" s="229" t="s">
        <v>171</v>
      </c>
      <c r="L146" s="45"/>
      <c r="M146" s="234" t="s">
        <v>19</v>
      </c>
      <c r="N146" s="235" t="s">
        <v>46</v>
      </c>
      <c r="O146" s="85"/>
      <c r="P146" s="236">
        <f>O146*H146</f>
        <v>0</v>
      </c>
      <c r="Q146" s="236">
        <v>0.00034</v>
      </c>
      <c r="R146" s="236">
        <f>Q146*H146</f>
        <v>0.00068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172</v>
      </c>
      <c r="AT146" s="238" t="s">
        <v>167</v>
      </c>
      <c r="AU146" s="238" t="s">
        <v>84</v>
      </c>
      <c r="AY146" s="18" t="s">
        <v>165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82</v>
      </c>
      <c r="BK146" s="239">
        <f>ROUND(I146*H146,2)</f>
        <v>0</v>
      </c>
      <c r="BL146" s="18" t="s">
        <v>172</v>
      </c>
      <c r="BM146" s="238" t="s">
        <v>667</v>
      </c>
    </row>
    <row r="147" spans="1:65" s="2" customFormat="1" ht="16.5" customHeight="1">
      <c r="A147" s="39"/>
      <c r="B147" s="40"/>
      <c r="C147" s="266" t="s">
        <v>314</v>
      </c>
      <c r="D147" s="266" t="s">
        <v>229</v>
      </c>
      <c r="E147" s="267" t="s">
        <v>668</v>
      </c>
      <c r="F147" s="268" t="s">
        <v>669</v>
      </c>
      <c r="G147" s="269" t="s">
        <v>261</v>
      </c>
      <c r="H147" s="270">
        <v>4</v>
      </c>
      <c r="I147" s="271"/>
      <c r="J147" s="272">
        <f>ROUND(I147*H147,2)</f>
        <v>0</v>
      </c>
      <c r="K147" s="268" t="s">
        <v>171</v>
      </c>
      <c r="L147" s="273"/>
      <c r="M147" s="274" t="s">
        <v>19</v>
      </c>
      <c r="N147" s="275" t="s">
        <v>46</v>
      </c>
      <c r="O147" s="85"/>
      <c r="P147" s="236">
        <f>O147*H147</f>
        <v>0</v>
      </c>
      <c r="Q147" s="236">
        <v>0.0133</v>
      </c>
      <c r="R147" s="236">
        <f>Q147*H147</f>
        <v>0.0532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205</v>
      </c>
      <c r="AT147" s="238" t="s">
        <v>229</v>
      </c>
      <c r="AU147" s="238" t="s">
        <v>84</v>
      </c>
      <c r="AY147" s="18" t="s">
        <v>165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82</v>
      </c>
      <c r="BK147" s="239">
        <f>ROUND(I147*H147,2)</f>
        <v>0</v>
      </c>
      <c r="BL147" s="18" t="s">
        <v>172</v>
      </c>
      <c r="BM147" s="238" t="s">
        <v>670</v>
      </c>
    </row>
    <row r="148" spans="1:65" s="2" customFormat="1" ht="16.5" customHeight="1">
      <c r="A148" s="39"/>
      <c r="B148" s="40"/>
      <c r="C148" s="266" t="s">
        <v>318</v>
      </c>
      <c r="D148" s="266" t="s">
        <v>229</v>
      </c>
      <c r="E148" s="267" t="s">
        <v>671</v>
      </c>
      <c r="F148" s="268" t="s">
        <v>672</v>
      </c>
      <c r="G148" s="269" t="s">
        <v>261</v>
      </c>
      <c r="H148" s="270">
        <v>3</v>
      </c>
      <c r="I148" s="271"/>
      <c r="J148" s="272">
        <f>ROUND(I148*H148,2)</f>
        <v>0</v>
      </c>
      <c r="K148" s="268" t="s">
        <v>19</v>
      </c>
      <c r="L148" s="273"/>
      <c r="M148" s="274" t="s">
        <v>19</v>
      </c>
      <c r="N148" s="275" t="s">
        <v>46</v>
      </c>
      <c r="O148" s="85"/>
      <c r="P148" s="236">
        <f>O148*H148</f>
        <v>0</v>
      </c>
      <c r="Q148" s="236">
        <v>0.0035</v>
      </c>
      <c r="R148" s="236">
        <f>Q148*H148</f>
        <v>0.0105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205</v>
      </c>
      <c r="AT148" s="238" t="s">
        <v>229</v>
      </c>
      <c r="AU148" s="238" t="s">
        <v>84</v>
      </c>
      <c r="AY148" s="18" t="s">
        <v>165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82</v>
      </c>
      <c r="BK148" s="239">
        <f>ROUND(I148*H148,2)</f>
        <v>0</v>
      </c>
      <c r="BL148" s="18" t="s">
        <v>172</v>
      </c>
      <c r="BM148" s="238" t="s">
        <v>673</v>
      </c>
    </row>
    <row r="149" spans="1:65" s="2" customFormat="1" ht="16.5" customHeight="1">
      <c r="A149" s="39"/>
      <c r="B149" s="40"/>
      <c r="C149" s="266" t="s">
        <v>322</v>
      </c>
      <c r="D149" s="266" t="s">
        <v>229</v>
      </c>
      <c r="E149" s="267" t="s">
        <v>674</v>
      </c>
      <c r="F149" s="268" t="s">
        <v>675</v>
      </c>
      <c r="G149" s="269" t="s">
        <v>261</v>
      </c>
      <c r="H149" s="270">
        <v>1</v>
      </c>
      <c r="I149" s="271"/>
      <c r="J149" s="272">
        <f>ROUND(I149*H149,2)</f>
        <v>0</v>
      </c>
      <c r="K149" s="268" t="s">
        <v>19</v>
      </c>
      <c r="L149" s="273"/>
      <c r="M149" s="274" t="s">
        <v>19</v>
      </c>
      <c r="N149" s="275" t="s">
        <v>46</v>
      </c>
      <c r="O149" s="85"/>
      <c r="P149" s="236">
        <f>O149*H149</f>
        <v>0</v>
      </c>
      <c r="Q149" s="236">
        <v>0.0035</v>
      </c>
      <c r="R149" s="236">
        <f>Q149*H149</f>
        <v>0.0035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205</v>
      </c>
      <c r="AT149" s="238" t="s">
        <v>229</v>
      </c>
      <c r="AU149" s="238" t="s">
        <v>84</v>
      </c>
      <c r="AY149" s="18" t="s">
        <v>165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82</v>
      </c>
      <c r="BK149" s="239">
        <f>ROUND(I149*H149,2)</f>
        <v>0</v>
      </c>
      <c r="BL149" s="18" t="s">
        <v>172</v>
      </c>
      <c r="BM149" s="238" t="s">
        <v>676</v>
      </c>
    </row>
    <row r="150" spans="1:65" s="2" customFormat="1" ht="16.5" customHeight="1">
      <c r="A150" s="39"/>
      <c r="B150" s="40"/>
      <c r="C150" s="227" t="s">
        <v>326</v>
      </c>
      <c r="D150" s="227" t="s">
        <v>167</v>
      </c>
      <c r="E150" s="228" t="s">
        <v>501</v>
      </c>
      <c r="F150" s="229" t="s">
        <v>502</v>
      </c>
      <c r="G150" s="230" t="s">
        <v>252</v>
      </c>
      <c r="H150" s="231">
        <v>58.6</v>
      </c>
      <c r="I150" s="232"/>
      <c r="J150" s="233">
        <f>ROUND(I150*H150,2)</f>
        <v>0</v>
      </c>
      <c r="K150" s="229" t="s">
        <v>171</v>
      </c>
      <c r="L150" s="45"/>
      <c r="M150" s="234" t="s">
        <v>19</v>
      </c>
      <c r="N150" s="235" t="s">
        <v>46</v>
      </c>
      <c r="O150" s="85"/>
      <c r="P150" s="236">
        <f>O150*H150</f>
        <v>0</v>
      </c>
      <c r="Q150" s="236">
        <v>0.00019</v>
      </c>
      <c r="R150" s="236">
        <f>Q150*H150</f>
        <v>0.011134000000000002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172</v>
      </c>
      <c r="AT150" s="238" t="s">
        <v>167</v>
      </c>
      <c r="AU150" s="238" t="s">
        <v>84</v>
      </c>
      <c r="AY150" s="18" t="s">
        <v>165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82</v>
      </c>
      <c r="BK150" s="239">
        <f>ROUND(I150*H150,2)</f>
        <v>0</v>
      </c>
      <c r="BL150" s="18" t="s">
        <v>172</v>
      </c>
      <c r="BM150" s="238" t="s">
        <v>677</v>
      </c>
    </row>
    <row r="151" spans="1:51" s="13" customFormat="1" ht="12">
      <c r="A151" s="13"/>
      <c r="B151" s="240"/>
      <c r="C151" s="241"/>
      <c r="D151" s="242" t="s">
        <v>174</v>
      </c>
      <c r="E151" s="243" t="s">
        <v>19</v>
      </c>
      <c r="F151" s="244" t="s">
        <v>678</v>
      </c>
      <c r="G151" s="241"/>
      <c r="H151" s="245">
        <v>58.6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174</v>
      </c>
      <c r="AU151" s="251" t="s">
        <v>84</v>
      </c>
      <c r="AV151" s="13" t="s">
        <v>84</v>
      </c>
      <c r="AW151" s="13" t="s">
        <v>36</v>
      </c>
      <c r="AX151" s="13" t="s">
        <v>82</v>
      </c>
      <c r="AY151" s="251" t="s">
        <v>165</v>
      </c>
    </row>
    <row r="152" spans="1:65" s="2" customFormat="1" ht="16.5" customHeight="1">
      <c r="A152" s="39"/>
      <c r="B152" s="40"/>
      <c r="C152" s="227" t="s">
        <v>330</v>
      </c>
      <c r="D152" s="227" t="s">
        <v>167</v>
      </c>
      <c r="E152" s="228" t="s">
        <v>505</v>
      </c>
      <c r="F152" s="229" t="s">
        <v>506</v>
      </c>
      <c r="G152" s="230" t="s">
        <v>252</v>
      </c>
      <c r="H152" s="231">
        <v>52.6</v>
      </c>
      <c r="I152" s="232"/>
      <c r="J152" s="233">
        <f>ROUND(I152*H152,2)</f>
        <v>0</v>
      </c>
      <c r="K152" s="229" t="s">
        <v>171</v>
      </c>
      <c r="L152" s="45"/>
      <c r="M152" s="234" t="s">
        <v>19</v>
      </c>
      <c r="N152" s="235" t="s">
        <v>46</v>
      </c>
      <c r="O152" s="85"/>
      <c r="P152" s="236">
        <f>O152*H152</f>
        <v>0</v>
      </c>
      <c r="Q152" s="236">
        <v>9E-05</v>
      </c>
      <c r="R152" s="236">
        <f>Q152*H152</f>
        <v>0.004734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172</v>
      </c>
      <c r="AT152" s="238" t="s">
        <v>167</v>
      </c>
      <c r="AU152" s="238" t="s">
        <v>84</v>
      </c>
      <c r="AY152" s="18" t="s">
        <v>165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82</v>
      </c>
      <c r="BK152" s="239">
        <f>ROUND(I152*H152,2)</f>
        <v>0</v>
      </c>
      <c r="BL152" s="18" t="s">
        <v>172</v>
      </c>
      <c r="BM152" s="238" t="s">
        <v>679</v>
      </c>
    </row>
    <row r="153" spans="1:65" s="2" customFormat="1" ht="16.5" customHeight="1">
      <c r="A153" s="39"/>
      <c r="B153" s="40"/>
      <c r="C153" s="227" t="s">
        <v>334</v>
      </c>
      <c r="D153" s="227" t="s">
        <v>167</v>
      </c>
      <c r="E153" s="228" t="s">
        <v>680</v>
      </c>
      <c r="F153" s="229" t="s">
        <v>681</v>
      </c>
      <c r="G153" s="230" t="s">
        <v>252</v>
      </c>
      <c r="H153" s="231">
        <v>6</v>
      </c>
      <c r="I153" s="232"/>
      <c r="J153" s="233">
        <f>ROUND(I153*H153,2)</f>
        <v>0</v>
      </c>
      <c r="K153" s="229" t="s">
        <v>19</v>
      </c>
      <c r="L153" s="45"/>
      <c r="M153" s="234" t="s">
        <v>19</v>
      </c>
      <c r="N153" s="235" t="s">
        <v>46</v>
      </c>
      <c r="O153" s="85"/>
      <c r="P153" s="236">
        <f>O153*H153</f>
        <v>0</v>
      </c>
      <c r="Q153" s="236">
        <v>0.00047</v>
      </c>
      <c r="R153" s="236">
        <f>Q153*H153</f>
        <v>0.00282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172</v>
      </c>
      <c r="AT153" s="238" t="s">
        <v>167</v>
      </c>
      <c r="AU153" s="238" t="s">
        <v>84</v>
      </c>
      <c r="AY153" s="18" t="s">
        <v>165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82</v>
      </c>
      <c r="BK153" s="239">
        <f>ROUND(I153*H153,2)</f>
        <v>0</v>
      </c>
      <c r="BL153" s="18" t="s">
        <v>172</v>
      </c>
      <c r="BM153" s="238" t="s">
        <v>682</v>
      </c>
    </row>
    <row r="154" spans="1:65" s="2" customFormat="1" ht="16.5" customHeight="1">
      <c r="A154" s="39"/>
      <c r="B154" s="40"/>
      <c r="C154" s="266" t="s">
        <v>338</v>
      </c>
      <c r="D154" s="266" t="s">
        <v>229</v>
      </c>
      <c r="E154" s="267" t="s">
        <v>683</v>
      </c>
      <c r="F154" s="268" t="s">
        <v>684</v>
      </c>
      <c r="G154" s="269" t="s">
        <v>252</v>
      </c>
      <c r="H154" s="270">
        <v>4</v>
      </c>
      <c r="I154" s="271"/>
      <c r="J154" s="272">
        <f>ROUND(I154*H154,2)</f>
        <v>0</v>
      </c>
      <c r="K154" s="268" t="s">
        <v>19</v>
      </c>
      <c r="L154" s="273"/>
      <c r="M154" s="274" t="s">
        <v>19</v>
      </c>
      <c r="N154" s="275" t="s">
        <v>46</v>
      </c>
      <c r="O154" s="85"/>
      <c r="P154" s="236">
        <f>O154*H154</f>
        <v>0</v>
      </c>
      <c r="Q154" s="236">
        <v>0.00046</v>
      </c>
      <c r="R154" s="236">
        <f>Q154*H154</f>
        <v>0.00184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205</v>
      </c>
      <c r="AT154" s="238" t="s">
        <v>229</v>
      </c>
      <c r="AU154" s="238" t="s">
        <v>84</v>
      </c>
      <c r="AY154" s="18" t="s">
        <v>165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82</v>
      </c>
      <c r="BK154" s="239">
        <f>ROUND(I154*H154,2)</f>
        <v>0</v>
      </c>
      <c r="BL154" s="18" t="s">
        <v>172</v>
      </c>
      <c r="BM154" s="238" t="s">
        <v>685</v>
      </c>
    </row>
    <row r="155" spans="1:65" s="2" customFormat="1" ht="16.5" customHeight="1">
      <c r="A155" s="39"/>
      <c r="B155" s="40"/>
      <c r="C155" s="266" t="s">
        <v>342</v>
      </c>
      <c r="D155" s="266" t="s">
        <v>229</v>
      </c>
      <c r="E155" s="267" t="s">
        <v>686</v>
      </c>
      <c r="F155" s="268" t="s">
        <v>687</v>
      </c>
      <c r="G155" s="269" t="s">
        <v>252</v>
      </c>
      <c r="H155" s="270">
        <v>2</v>
      </c>
      <c r="I155" s="271"/>
      <c r="J155" s="272">
        <f>ROUND(I155*H155,2)</f>
        <v>0</v>
      </c>
      <c r="K155" s="268" t="s">
        <v>19</v>
      </c>
      <c r="L155" s="273"/>
      <c r="M155" s="274" t="s">
        <v>19</v>
      </c>
      <c r="N155" s="275" t="s">
        <v>46</v>
      </c>
      <c r="O155" s="85"/>
      <c r="P155" s="236">
        <f>O155*H155</f>
        <v>0</v>
      </c>
      <c r="Q155" s="236">
        <v>0.00412</v>
      </c>
      <c r="R155" s="236">
        <f>Q155*H155</f>
        <v>0.00824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205</v>
      </c>
      <c r="AT155" s="238" t="s">
        <v>229</v>
      </c>
      <c r="AU155" s="238" t="s">
        <v>84</v>
      </c>
      <c r="AY155" s="18" t="s">
        <v>165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82</v>
      </c>
      <c r="BK155" s="239">
        <f>ROUND(I155*H155,2)</f>
        <v>0</v>
      </c>
      <c r="BL155" s="18" t="s">
        <v>172</v>
      </c>
      <c r="BM155" s="238" t="s">
        <v>688</v>
      </c>
    </row>
    <row r="156" spans="1:65" s="2" customFormat="1" ht="16.5" customHeight="1">
      <c r="A156" s="39"/>
      <c r="B156" s="40"/>
      <c r="C156" s="227" t="s">
        <v>346</v>
      </c>
      <c r="D156" s="227" t="s">
        <v>167</v>
      </c>
      <c r="E156" s="228" t="s">
        <v>689</v>
      </c>
      <c r="F156" s="229" t="s">
        <v>690</v>
      </c>
      <c r="G156" s="230" t="s">
        <v>252</v>
      </c>
      <c r="H156" s="231">
        <v>30</v>
      </c>
      <c r="I156" s="232"/>
      <c r="J156" s="233">
        <f>ROUND(I156*H156,2)</f>
        <v>0</v>
      </c>
      <c r="K156" s="229" t="s">
        <v>171</v>
      </c>
      <c r="L156" s="45"/>
      <c r="M156" s="234" t="s">
        <v>19</v>
      </c>
      <c r="N156" s="235" t="s">
        <v>46</v>
      </c>
      <c r="O156" s="85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172</v>
      </c>
      <c r="AT156" s="238" t="s">
        <v>167</v>
      </c>
      <c r="AU156" s="238" t="s">
        <v>84</v>
      </c>
      <c r="AY156" s="18" t="s">
        <v>165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82</v>
      </c>
      <c r="BK156" s="239">
        <f>ROUND(I156*H156,2)</f>
        <v>0</v>
      </c>
      <c r="BL156" s="18" t="s">
        <v>172</v>
      </c>
      <c r="BM156" s="238" t="s">
        <v>691</v>
      </c>
    </row>
    <row r="157" spans="1:65" s="2" customFormat="1" ht="16.5" customHeight="1">
      <c r="A157" s="39"/>
      <c r="B157" s="40"/>
      <c r="C157" s="227" t="s">
        <v>350</v>
      </c>
      <c r="D157" s="227" t="s">
        <v>167</v>
      </c>
      <c r="E157" s="228" t="s">
        <v>692</v>
      </c>
      <c r="F157" s="229" t="s">
        <v>693</v>
      </c>
      <c r="G157" s="230" t="s">
        <v>252</v>
      </c>
      <c r="H157" s="231">
        <v>22.6</v>
      </c>
      <c r="I157" s="232"/>
      <c r="J157" s="233">
        <f>ROUND(I157*H157,2)</f>
        <v>0</v>
      </c>
      <c r="K157" s="229" t="s">
        <v>171</v>
      </c>
      <c r="L157" s="45"/>
      <c r="M157" s="234" t="s">
        <v>19</v>
      </c>
      <c r="N157" s="235" t="s">
        <v>46</v>
      </c>
      <c r="O157" s="85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172</v>
      </c>
      <c r="AT157" s="238" t="s">
        <v>167</v>
      </c>
      <c r="AU157" s="238" t="s">
        <v>84</v>
      </c>
      <c r="AY157" s="18" t="s">
        <v>165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82</v>
      </c>
      <c r="BK157" s="239">
        <f>ROUND(I157*H157,2)</f>
        <v>0</v>
      </c>
      <c r="BL157" s="18" t="s">
        <v>172</v>
      </c>
      <c r="BM157" s="238" t="s">
        <v>694</v>
      </c>
    </row>
    <row r="158" spans="1:63" s="12" customFormat="1" ht="25.9" customHeight="1">
      <c r="A158" s="12"/>
      <c r="B158" s="211"/>
      <c r="C158" s="212"/>
      <c r="D158" s="213" t="s">
        <v>74</v>
      </c>
      <c r="E158" s="214" t="s">
        <v>509</v>
      </c>
      <c r="F158" s="214" t="s">
        <v>510</v>
      </c>
      <c r="G158" s="212"/>
      <c r="H158" s="212"/>
      <c r="I158" s="215"/>
      <c r="J158" s="216">
        <f>BK158</f>
        <v>0</v>
      </c>
      <c r="K158" s="212"/>
      <c r="L158" s="217"/>
      <c r="M158" s="218"/>
      <c r="N158" s="219"/>
      <c r="O158" s="219"/>
      <c r="P158" s="220">
        <f>P159+P164+P174</f>
        <v>0</v>
      </c>
      <c r="Q158" s="219"/>
      <c r="R158" s="220">
        <f>R159+R164+R174</f>
        <v>0.13132</v>
      </c>
      <c r="S158" s="219"/>
      <c r="T158" s="221">
        <f>T159+T164+T174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84</v>
      </c>
      <c r="AT158" s="223" t="s">
        <v>74</v>
      </c>
      <c r="AU158" s="223" t="s">
        <v>75</v>
      </c>
      <c r="AY158" s="222" t="s">
        <v>165</v>
      </c>
      <c r="BK158" s="224">
        <f>BK159+BK164+BK174</f>
        <v>0</v>
      </c>
    </row>
    <row r="159" spans="1:63" s="12" customFormat="1" ht="22.8" customHeight="1">
      <c r="A159" s="12"/>
      <c r="B159" s="211"/>
      <c r="C159" s="212"/>
      <c r="D159" s="213" t="s">
        <v>74</v>
      </c>
      <c r="E159" s="225" t="s">
        <v>695</v>
      </c>
      <c r="F159" s="225" t="s">
        <v>696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SUM(P160:P163)</f>
        <v>0</v>
      </c>
      <c r="Q159" s="219"/>
      <c r="R159" s="220">
        <f>SUM(R160:R163)</f>
        <v>0.01304</v>
      </c>
      <c r="S159" s="219"/>
      <c r="T159" s="221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84</v>
      </c>
      <c r="AT159" s="223" t="s">
        <v>74</v>
      </c>
      <c r="AU159" s="223" t="s">
        <v>82</v>
      </c>
      <c r="AY159" s="222" t="s">
        <v>165</v>
      </c>
      <c r="BK159" s="224">
        <f>SUM(BK160:BK163)</f>
        <v>0</v>
      </c>
    </row>
    <row r="160" spans="1:65" s="2" customFormat="1" ht="16.5" customHeight="1">
      <c r="A160" s="39"/>
      <c r="B160" s="40"/>
      <c r="C160" s="227" t="s">
        <v>354</v>
      </c>
      <c r="D160" s="227" t="s">
        <v>167</v>
      </c>
      <c r="E160" s="228" t="s">
        <v>697</v>
      </c>
      <c r="F160" s="229" t="s">
        <v>698</v>
      </c>
      <c r="G160" s="230" t="s">
        <v>252</v>
      </c>
      <c r="H160" s="231">
        <v>9</v>
      </c>
      <c r="I160" s="232"/>
      <c r="J160" s="233">
        <f>ROUND(I160*H160,2)</f>
        <v>0</v>
      </c>
      <c r="K160" s="229" t="s">
        <v>19</v>
      </c>
      <c r="L160" s="45"/>
      <c r="M160" s="234" t="s">
        <v>19</v>
      </c>
      <c r="N160" s="235" t="s">
        <v>46</v>
      </c>
      <c r="O160" s="85"/>
      <c r="P160" s="236">
        <f>O160*H160</f>
        <v>0</v>
      </c>
      <c r="Q160" s="236">
        <v>0.00125</v>
      </c>
      <c r="R160" s="236">
        <f>Q160*H160</f>
        <v>0.01125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249</v>
      </c>
      <c r="AT160" s="238" t="s">
        <v>167</v>
      </c>
      <c r="AU160" s="238" t="s">
        <v>84</v>
      </c>
      <c r="AY160" s="18" t="s">
        <v>165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82</v>
      </c>
      <c r="BK160" s="239">
        <f>ROUND(I160*H160,2)</f>
        <v>0</v>
      </c>
      <c r="BL160" s="18" t="s">
        <v>249</v>
      </c>
      <c r="BM160" s="238" t="s">
        <v>699</v>
      </c>
    </row>
    <row r="161" spans="1:65" s="2" customFormat="1" ht="16.5" customHeight="1">
      <c r="A161" s="39"/>
      <c r="B161" s="40"/>
      <c r="C161" s="227" t="s">
        <v>358</v>
      </c>
      <c r="D161" s="227" t="s">
        <v>167</v>
      </c>
      <c r="E161" s="228" t="s">
        <v>700</v>
      </c>
      <c r="F161" s="229" t="s">
        <v>701</v>
      </c>
      <c r="G161" s="230" t="s">
        <v>252</v>
      </c>
      <c r="H161" s="231">
        <v>5</v>
      </c>
      <c r="I161" s="232"/>
      <c r="J161" s="233">
        <f>ROUND(I161*H161,2)</f>
        <v>0</v>
      </c>
      <c r="K161" s="229" t="s">
        <v>19</v>
      </c>
      <c r="L161" s="45"/>
      <c r="M161" s="234" t="s">
        <v>19</v>
      </c>
      <c r="N161" s="235" t="s">
        <v>46</v>
      </c>
      <c r="O161" s="85"/>
      <c r="P161" s="236">
        <f>O161*H161</f>
        <v>0</v>
      </c>
      <c r="Q161" s="236">
        <v>0.00029</v>
      </c>
      <c r="R161" s="236">
        <f>Q161*H161</f>
        <v>0.00145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249</v>
      </c>
      <c r="AT161" s="238" t="s">
        <v>167</v>
      </c>
      <c r="AU161" s="238" t="s">
        <v>84</v>
      </c>
      <c r="AY161" s="18" t="s">
        <v>165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82</v>
      </c>
      <c r="BK161" s="239">
        <f>ROUND(I161*H161,2)</f>
        <v>0</v>
      </c>
      <c r="BL161" s="18" t="s">
        <v>249</v>
      </c>
      <c r="BM161" s="238" t="s">
        <v>702</v>
      </c>
    </row>
    <row r="162" spans="1:65" s="2" customFormat="1" ht="16.5" customHeight="1">
      <c r="A162" s="39"/>
      <c r="B162" s="40"/>
      <c r="C162" s="227" t="s">
        <v>362</v>
      </c>
      <c r="D162" s="227" t="s">
        <v>167</v>
      </c>
      <c r="E162" s="228" t="s">
        <v>703</v>
      </c>
      <c r="F162" s="229" t="s">
        <v>704</v>
      </c>
      <c r="G162" s="230" t="s">
        <v>261</v>
      </c>
      <c r="H162" s="231">
        <v>1</v>
      </c>
      <c r="I162" s="232"/>
      <c r="J162" s="233">
        <f>ROUND(I162*H162,2)</f>
        <v>0</v>
      </c>
      <c r="K162" s="229" t="s">
        <v>171</v>
      </c>
      <c r="L162" s="45"/>
      <c r="M162" s="234" t="s">
        <v>19</v>
      </c>
      <c r="N162" s="235" t="s">
        <v>46</v>
      </c>
      <c r="O162" s="85"/>
      <c r="P162" s="236">
        <f>O162*H162</f>
        <v>0</v>
      </c>
      <c r="Q162" s="236">
        <v>0.00034</v>
      </c>
      <c r="R162" s="236">
        <f>Q162*H162</f>
        <v>0.00034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249</v>
      </c>
      <c r="AT162" s="238" t="s">
        <v>167</v>
      </c>
      <c r="AU162" s="238" t="s">
        <v>84</v>
      </c>
      <c r="AY162" s="18" t="s">
        <v>165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82</v>
      </c>
      <c r="BK162" s="239">
        <f>ROUND(I162*H162,2)</f>
        <v>0</v>
      </c>
      <c r="BL162" s="18" t="s">
        <v>249</v>
      </c>
      <c r="BM162" s="238" t="s">
        <v>705</v>
      </c>
    </row>
    <row r="163" spans="1:65" s="2" customFormat="1" ht="16.5" customHeight="1">
      <c r="A163" s="39"/>
      <c r="B163" s="40"/>
      <c r="C163" s="227" t="s">
        <v>366</v>
      </c>
      <c r="D163" s="227" t="s">
        <v>167</v>
      </c>
      <c r="E163" s="228" t="s">
        <v>706</v>
      </c>
      <c r="F163" s="229" t="s">
        <v>707</v>
      </c>
      <c r="G163" s="230" t="s">
        <v>213</v>
      </c>
      <c r="H163" s="231">
        <v>0.013</v>
      </c>
      <c r="I163" s="232"/>
      <c r="J163" s="233">
        <f>ROUND(I163*H163,2)</f>
        <v>0</v>
      </c>
      <c r="K163" s="229" t="s">
        <v>171</v>
      </c>
      <c r="L163" s="45"/>
      <c r="M163" s="234" t="s">
        <v>19</v>
      </c>
      <c r="N163" s="235" t="s">
        <v>46</v>
      </c>
      <c r="O163" s="85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249</v>
      </c>
      <c r="AT163" s="238" t="s">
        <v>167</v>
      </c>
      <c r="AU163" s="238" t="s">
        <v>84</v>
      </c>
      <c r="AY163" s="18" t="s">
        <v>165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82</v>
      </c>
      <c r="BK163" s="239">
        <f>ROUND(I163*H163,2)</f>
        <v>0</v>
      </c>
      <c r="BL163" s="18" t="s">
        <v>249</v>
      </c>
      <c r="BM163" s="238" t="s">
        <v>708</v>
      </c>
    </row>
    <row r="164" spans="1:63" s="12" customFormat="1" ht="22.8" customHeight="1">
      <c r="A164" s="12"/>
      <c r="B164" s="211"/>
      <c r="C164" s="212"/>
      <c r="D164" s="213" t="s">
        <v>74</v>
      </c>
      <c r="E164" s="225" t="s">
        <v>709</v>
      </c>
      <c r="F164" s="225" t="s">
        <v>710</v>
      </c>
      <c r="G164" s="212"/>
      <c r="H164" s="212"/>
      <c r="I164" s="215"/>
      <c r="J164" s="226">
        <f>BK164</f>
        <v>0</v>
      </c>
      <c r="K164" s="212"/>
      <c r="L164" s="217"/>
      <c r="M164" s="218"/>
      <c r="N164" s="219"/>
      <c r="O164" s="219"/>
      <c r="P164" s="220">
        <f>SUM(P165:P173)</f>
        <v>0</v>
      </c>
      <c r="Q164" s="219"/>
      <c r="R164" s="220">
        <f>SUM(R165:R173)</f>
        <v>0.08869999999999999</v>
      </c>
      <c r="S164" s="219"/>
      <c r="T164" s="221">
        <f>SUM(T165:T173)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2" t="s">
        <v>84</v>
      </c>
      <c r="AT164" s="223" t="s">
        <v>74</v>
      </c>
      <c r="AU164" s="223" t="s">
        <v>82</v>
      </c>
      <c r="AY164" s="222" t="s">
        <v>165</v>
      </c>
      <c r="BK164" s="224">
        <f>SUM(BK165:BK173)</f>
        <v>0</v>
      </c>
    </row>
    <row r="165" spans="1:65" s="2" customFormat="1" ht="16.5" customHeight="1">
      <c r="A165" s="39"/>
      <c r="B165" s="40"/>
      <c r="C165" s="227" t="s">
        <v>370</v>
      </c>
      <c r="D165" s="227" t="s">
        <v>167</v>
      </c>
      <c r="E165" s="228" t="s">
        <v>711</v>
      </c>
      <c r="F165" s="229" t="s">
        <v>712</v>
      </c>
      <c r="G165" s="230" t="s">
        <v>252</v>
      </c>
      <c r="H165" s="231">
        <v>10</v>
      </c>
      <c r="I165" s="232"/>
      <c r="J165" s="233">
        <f>ROUND(I165*H165,2)</f>
        <v>0</v>
      </c>
      <c r="K165" s="229" t="s">
        <v>171</v>
      </c>
      <c r="L165" s="45"/>
      <c r="M165" s="234" t="s">
        <v>19</v>
      </c>
      <c r="N165" s="235" t="s">
        <v>46</v>
      </c>
      <c r="O165" s="85"/>
      <c r="P165" s="236">
        <f>O165*H165</f>
        <v>0</v>
      </c>
      <c r="Q165" s="236">
        <v>0.00157</v>
      </c>
      <c r="R165" s="236">
        <f>Q165*H165</f>
        <v>0.0157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249</v>
      </c>
      <c r="AT165" s="238" t="s">
        <v>167</v>
      </c>
      <c r="AU165" s="238" t="s">
        <v>84</v>
      </c>
      <c r="AY165" s="18" t="s">
        <v>165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82</v>
      </c>
      <c r="BK165" s="239">
        <f>ROUND(I165*H165,2)</f>
        <v>0</v>
      </c>
      <c r="BL165" s="18" t="s">
        <v>249</v>
      </c>
      <c r="BM165" s="238" t="s">
        <v>713</v>
      </c>
    </row>
    <row r="166" spans="1:65" s="2" customFormat="1" ht="16.5" customHeight="1">
      <c r="A166" s="39"/>
      <c r="B166" s="40"/>
      <c r="C166" s="227" t="s">
        <v>374</v>
      </c>
      <c r="D166" s="227" t="s">
        <v>167</v>
      </c>
      <c r="E166" s="228" t="s">
        <v>714</v>
      </c>
      <c r="F166" s="229" t="s">
        <v>715</v>
      </c>
      <c r="G166" s="230" t="s">
        <v>252</v>
      </c>
      <c r="H166" s="231">
        <v>13</v>
      </c>
      <c r="I166" s="232"/>
      <c r="J166" s="233">
        <f>ROUND(I166*H166,2)</f>
        <v>0</v>
      </c>
      <c r="K166" s="229" t="s">
        <v>171</v>
      </c>
      <c r="L166" s="45"/>
      <c r="M166" s="234" t="s">
        <v>19</v>
      </c>
      <c r="N166" s="235" t="s">
        <v>46</v>
      </c>
      <c r="O166" s="85"/>
      <c r="P166" s="236">
        <f>O166*H166</f>
        <v>0</v>
      </c>
      <c r="Q166" s="236">
        <v>0.00309</v>
      </c>
      <c r="R166" s="236">
        <f>Q166*H166</f>
        <v>0.04017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249</v>
      </c>
      <c r="AT166" s="238" t="s">
        <v>167</v>
      </c>
      <c r="AU166" s="238" t="s">
        <v>84</v>
      </c>
      <c r="AY166" s="18" t="s">
        <v>165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82</v>
      </c>
      <c r="BK166" s="239">
        <f>ROUND(I166*H166,2)</f>
        <v>0</v>
      </c>
      <c r="BL166" s="18" t="s">
        <v>249</v>
      </c>
      <c r="BM166" s="238" t="s">
        <v>716</v>
      </c>
    </row>
    <row r="167" spans="1:65" s="2" customFormat="1" ht="16.5" customHeight="1">
      <c r="A167" s="39"/>
      <c r="B167" s="40"/>
      <c r="C167" s="227" t="s">
        <v>378</v>
      </c>
      <c r="D167" s="227" t="s">
        <v>167</v>
      </c>
      <c r="E167" s="228" t="s">
        <v>717</v>
      </c>
      <c r="F167" s="229" t="s">
        <v>718</v>
      </c>
      <c r="G167" s="230" t="s">
        <v>252</v>
      </c>
      <c r="H167" s="231">
        <v>10</v>
      </c>
      <c r="I167" s="232"/>
      <c r="J167" s="233">
        <f>ROUND(I167*H167,2)</f>
        <v>0</v>
      </c>
      <c r="K167" s="229" t="s">
        <v>171</v>
      </c>
      <c r="L167" s="45"/>
      <c r="M167" s="234" t="s">
        <v>19</v>
      </c>
      <c r="N167" s="235" t="s">
        <v>46</v>
      </c>
      <c r="O167" s="85"/>
      <c r="P167" s="236">
        <f>O167*H167</f>
        <v>0</v>
      </c>
      <c r="Q167" s="236">
        <v>4E-05</v>
      </c>
      <c r="R167" s="236">
        <f>Q167*H167</f>
        <v>0.0004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249</v>
      </c>
      <c r="AT167" s="238" t="s">
        <v>167</v>
      </c>
      <c r="AU167" s="238" t="s">
        <v>84</v>
      </c>
      <c r="AY167" s="18" t="s">
        <v>165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82</v>
      </c>
      <c r="BK167" s="239">
        <f>ROUND(I167*H167,2)</f>
        <v>0</v>
      </c>
      <c r="BL167" s="18" t="s">
        <v>249</v>
      </c>
      <c r="BM167" s="238" t="s">
        <v>719</v>
      </c>
    </row>
    <row r="168" spans="1:65" s="2" customFormat="1" ht="16.5" customHeight="1">
      <c r="A168" s="39"/>
      <c r="B168" s="40"/>
      <c r="C168" s="227" t="s">
        <v>382</v>
      </c>
      <c r="D168" s="227" t="s">
        <v>167</v>
      </c>
      <c r="E168" s="228" t="s">
        <v>720</v>
      </c>
      <c r="F168" s="229" t="s">
        <v>721</v>
      </c>
      <c r="G168" s="230" t="s">
        <v>252</v>
      </c>
      <c r="H168" s="231">
        <v>13</v>
      </c>
      <c r="I168" s="232"/>
      <c r="J168" s="233">
        <f>ROUND(I168*H168,2)</f>
        <v>0</v>
      </c>
      <c r="K168" s="229" t="s">
        <v>171</v>
      </c>
      <c r="L168" s="45"/>
      <c r="M168" s="234" t="s">
        <v>19</v>
      </c>
      <c r="N168" s="235" t="s">
        <v>46</v>
      </c>
      <c r="O168" s="85"/>
      <c r="P168" s="236">
        <f>O168*H168</f>
        <v>0</v>
      </c>
      <c r="Q168" s="236">
        <v>4E-05</v>
      </c>
      <c r="R168" s="236">
        <f>Q168*H168</f>
        <v>0.0005200000000000001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249</v>
      </c>
      <c r="AT168" s="238" t="s">
        <v>167</v>
      </c>
      <c r="AU168" s="238" t="s">
        <v>84</v>
      </c>
      <c r="AY168" s="18" t="s">
        <v>165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82</v>
      </c>
      <c r="BK168" s="239">
        <f>ROUND(I168*H168,2)</f>
        <v>0</v>
      </c>
      <c r="BL168" s="18" t="s">
        <v>249</v>
      </c>
      <c r="BM168" s="238" t="s">
        <v>722</v>
      </c>
    </row>
    <row r="169" spans="1:65" s="2" customFormat="1" ht="16.5" customHeight="1">
      <c r="A169" s="39"/>
      <c r="B169" s="40"/>
      <c r="C169" s="227" t="s">
        <v>386</v>
      </c>
      <c r="D169" s="227" t="s">
        <v>167</v>
      </c>
      <c r="E169" s="228" t="s">
        <v>723</v>
      </c>
      <c r="F169" s="229" t="s">
        <v>724</v>
      </c>
      <c r="G169" s="230" t="s">
        <v>261</v>
      </c>
      <c r="H169" s="231">
        <v>2</v>
      </c>
      <c r="I169" s="232"/>
      <c r="J169" s="233">
        <f>ROUND(I169*H169,2)</f>
        <v>0</v>
      </c>
      <c r="K169" s="229" t="s">
        <v>171</v>
      </c>
      <c r="L169" s="45"/>
      <c r="M169" s="234" t="s">
        <v>19</v>
      </c>
      <c r="N169" s="235" t="s">
        <v>46</v>
      </c>
      <c r="O169" s="85"/>
      <c r="P169" s="236">
        <f>O169*H169</f>
        <v>0</v>
      </c>
      <c r="Q169" s="236">
        <v>2E-05</v>
      </c>
      <c r="R169" s="236">
        <f>Q169*H169</f>
        <v>4E-05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249</v>
      </c>
      <c r="AT169" s="238" t="s">
        <v>167</v>
      </c>
      <c r="AU169" s="238" t="s">
        <v>84</v>
      </c>
      <c r="AY169" s="18" t="s">
        <v>165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82</v>
      </c>
      <c r="BK169" s="239">
        <f>ROUND(I169*H169,2)</f>
        <v>0</v>
      </c>
      <c r="BL169" s="18" t="s">
        <v>249</v>
      </c>
      <c r="BM169" s="238" t="s">
        <v>725</v>
      </c>
    </row>
    <row r="170" spans="1:65" s="2" customFormat="1" ht="16.5" customHeight="1">
      <c r="A170" s="39"/>
      <c r="B170" s="40"/>
      <c r="C170" s="266" t="s">
        <v>390</v>
      </c>
      <c r="D170" s="266" t="s">
        <v>229</v>
      </c>
      <c r="E170" s="267" t="s">
        <v>726</v>
      </c>
      <c r="F170" s="268" t="s">
        <v>727</v>
      </c>
      <c r="G170" s="269" t="s">
        <v>261</v>
      </c>
      <c r="H170" s="270">
        <v>1</v>
      </c>
      <c r="I170" s="271"/>
      <c r="J170" s="272">
        <f>ROUND(I170*H170,2)</f>
        <v>0</v>
      </c>
      <c r="K170" s="268" t="s">
        <v>19</v>
      </c>
      <c r="L170" s="273"/>
      <c r="M170" s="274" t="s">
        <v>19</v>
      </c>
      <c r="N170" s="275" t="s">
        <v>46</v>
      </c>
      <c r="O170" s="85"/>
      <c r="P170" s="236">
        <f>O170*H170</f>
        <v>0</v>
      </c>
      <c r="Q170" s="236">
        <v>0.0007</v>
      </c>
      <c r="R170" s="236">
        <f>Q170*H170</f>
        <v>0.0007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314</v>
      </c>
      <c r="AT170" s="238" t="s">
        <v>229</v>
      </c>
      <c r="AU170" s="238" t="s">
        <v>84</v>
      </c>
      <c r="AY170" s="18" t="s">
        <v>165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82</v>
      </c>
      <c r="BK170" s="239">
        <f>ROUND(I170*H170,2)</f>
        <v>0</v>
      </c>
      <c r="BL170" s="18" t="s">
        <v>249</v>
      </c>
      <c r="BM170" s="238" t="s">
        <v>728</v>
      </c>
    </row>
    <row r="171" spans="1:65" s="2" customFormat="1" ht="16.5" customHeight="1">
      <c r="A171" s="39"/>
      <c r="B171" s="40"/>
      <c r="C171" s="266" t="s">
        <v>394</v>
      </c>
      <c r="D171" s="266" t="s">
        <v>229</v>
      </c>
      <c r="E171" s="267" t="s">
        <v>729</v>
      </c>
      <c r="F171" s="268" t="s">
        <v>730</v>
      </c>
      <c r="G171" s="269" t="s">
        <v>261</v>
      </c>
      <c r="H171" s="270">
        <v>1</v>
      </c>
      <c r="I171" s="271"/>
      <c r="J171" s="272">
        <f>ROUND(I171*H171,2)</f>
        <v>0</v>
      </c>
      <c r="K171" s="268" t="s">
        <v>19</v>
      </c>
      <c r="L171" s="273"/>
      <c r="M171" s="274" t="s">
        <v>19</v>
      </c>
      <c r="N171" s="275" t="s">
        <v>46</v>
      </c>
      <c r="O171" s="85"/>
      <c r="P171" s="236">
        <f>O171*H171</f>
        <v>0</v>
      </c>
      <c r="Q171" s="236">
        <v>0.00197</v>
      </c>
      <c r="R171" s="236">
        <f>Q171*H171</f>
        <v>0.00197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314</v>
      </c>
      <c r="AT171" s="238" t="s">
        <v>229</v>
      </c>
      <c r="AU171" s="238" t="s">
        <v>84</v>
      </c>
      <c r="AY171" s="18" t="s">
        <v>165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82</v>
      </c>
      <c r="BK171" s="239">
        <f>ROUND(I171*H171,2)</f>
        <v>0</v>
      </c>
      <c r="BL171" s="18" t="s">
        <v>249</v>
      </c>
      <c r="BM171" s="238" t="s">
        <v>731</v>
      </c>
    </row>
    <row r="172" spans="1:65" s="2" customFormat="1" ht="16.5" customHeight="1">
      <c r="A172" s="39"/>
      <c r="B172" s="40"/>
      <c r="C172" s="227" t="s">
        <v>398</v>
      </c>
      <c r="D172" s="227" t="s">
        <v>167</v>
      </c>
      <c r="E172" s="228" t="s">
        <v>732</v>
      </c>
      <c r="F172" s="229" t="s">
        <v>733</v>
      </c>
      <c r="G172" s="230" t="s">
        <v>468</v>
      </c>
      <c r="H172" s="231">
        <v>1</v>
      </c>
      <c r="I172" s="232"/>
      <c r="J172" s="233">
        <f>ROUND(I172*H172,2)</f>
        <v>0</v>
      </c>
      <c r="K172" s="229" t="s">
        <v>171</v>
      </c>
      <c r="L172" s="45"/>
      <c r="M172" s="234" t="s">
        <v>19</v>
      </c>
      <c r="N172" s="235" t="s">
        <v>46</v>
      </c>
      <c r="O172" s="85"/>
      <c r="P172" s="236">
        <f>O172*H172</f>
        <v>0</v>
      </c>
      <c r="Q172" s="236">
        <v>0.0292</v>
      </c>
      <c r="R172" s="236">
        <f>Q172*H172</f>
        <v>0.0292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249</v>
      </c>
      <c r="AT172" s="238" t="s">
        <v>167</v>
      </c>
      <c r="AU172" s="238" t="s">
        <v>84</v>
      </c>
      <c r="AY172" s="18" t="s">
        <v>165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82</v>
      </c>
      <c r="BK172" s="239">
        <f>ROUND(I172*H172,2)</f>
        <v>0</v>
      </c>
      <c r="BL172" s="18" t="s">
        <v>249</v>
      </c>
      <c r="BM172" s="238" t="s">
        <v>734</v>
      </c>
    </row>
    <row r="173" spans="1:65" s="2" customFormat="1" ht="16.5" customHeight="1">
      <c r="A173" s="39"/>
      <c r="B173" s="40"/>
      <c r="C173" s="227" t="s">
        <v>402</v>
      </c>
      <c r="D173" s="227" t="s">
        <v>167</v>
      </c>
      <c r="E173" s="228" t="s">
        <v>735</v>
      </c>
      <c r="F173" s="229" t="s">
        <v>736</v>
      </c>
      <c r="G173" s="230" t="s">
        <v>213</v>
      </c>
      <c r="H173" s="231">
        <v>0.089</v>
      </c>
      <c r="I173" s="232"/>
      <c r="J173" s="233">
        <f>ROUND(I173*H173,2)</f>
        <v>0</v>
      </c>
      <c r="K173" s="229" t="s">
        <v>171</v>
      </c>
      <c r="L173" s="45"/>
      <c r="M173" s="234" t="s">
        <v>19</v>
      </c>
      <c r="N173" s="235" t="s">
        <v>46</v>
      </c>
      <c r="O173" s="85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249</v>
      </c>
      <c r="AT173" s="238" t="s">
        <v>167</v>
      </c>
      <c r="AU173" s="238" t="s">
        <v>84</v>
      </c>
      <c r="AY173" s="18" t="s">
        <v>165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82</v>
      </c>
      <c r="BK173" s="239">
        <f>ROUND(I173*H173,2)</f>
        <v>0</v>
      </c>
      <c r="BL173" s="18" t="s">
        <v>249</v>
      </c>
      <c r="BM173" s="238" t="s">
        <v>737</v>
      </c>
    </row>
    <row r="174" spans="1:63" s="12" customFormat="1" ht="22.8" customHeight="1">
      <c r="A174" s="12"/>
      <c r="B174" s="211"/>
      <c r="C174" s="212"/>
      <c r="D174" s="213" t="s">
        <v>74</v>
      </c>
      <c r="E174" s="225" t="s">
        <v>738</v>
      </c>
      <c r="F174" s="225" t="s">
        <v>739</v>
      </c>
      <c r="G174" s="212"/>
      <c r="H174" s="212"/>
      <c r="I174" s="215"/>
      <c r="J174" s="226">
        <f>BK174</f>
        <v>0</v>
      </c>
      <c r="K174" s="212"/>
      <c r="L174" s="217"/>
      <c r="M174" s="218"/>
      <c r="N174" s="219"/>
      <c r="O174" s="219"/>
      <c r="P174" s="220">
        <f>SUM(P175:P184)</f>
        <v>0</v>
      </c>
      <c r="Q174" s="219"/>
      <c r="R174" s="220">
        <f>SUM(R175:R184)</f>
        <v>0.02958</v>
      </c>
      <c r="S174" s="219"/>
      <c r="T174" s="221">
        <f>SUM(T175:T184)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84</v>
      </c>
      <c r="AT174" s="223" t="s">
        <v>74</v>
      </c>
      <c r="AU174" s="223" t="s">
        <v>82</v>
      </c>
      <c r="AY174" s="222" t="s">
        <v>165</v>
      </c>
      <c r="BK174" s="224">
        <f>SUM(BK175:BK184)</f>
        <v>0</v>
      </c>
    </row>
    <row r="175" spans="1:65" s="2" customFormat="1" ht="16.5" customHeight="1">
      <c r="A175" s="39"/>
      <c r="B175" s="40"/>
      <c r="C175" s="227" t="s">
        <v>406</v>
      </c>
      <c r="D175" s="227" t="s">
        <v>167</v>
      </c>
      <c r="E175" s="228" t="s">
        <v>740</v>
      </c>
      <c r="F175" s="229" t="s">
        <v>741</v>
      </c>
      <c r="G175" s="230" t="s">
        <v>468</v>
      </c>
      <c r="H175" s="231">
        <v>1</v>
      </c>
      <c r="I175" s="232"/>
      <c r="J175" s="233">
        <f>ROUND(I175*H175,2)</f>
        <v>0</v>
      </c>
      <c r="K175" s="229" t="s">
        <v>19</v>
      </c>
      <c r="L175" s="45"/>
      <c r="M175" s="234" t="s">
        <v>19</v>
      </c>
      <c r="N175" s="235" t="s">
        <v>46</v>
      </c>
      <c r="O175" s="85"/>
      <c r="P175" s="236">
        <f>O175*H175</f>
        <v>0</v>
      </c>
      <c r="Q175" s="236">
        <v>0.01525</v>
      </c>
      <c r="R175" s="236">
        <f>Q175*H175</f>
        <v>0.01525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249</v>
      </c>
      <c r="AT175" s="238" t="s">
        <v>167</v>
      </c>
      <c r="AU175" s="238" t="s">
        <v>84</v>
      </c>
      <c r="AY175" s="18" t="s">
        <v>165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82</v>
      </c>
      <c r="BK175" s="239">
        <f>ROUND(I175*H175,2)</f>
        <v>0</v>
      </c>
      <c r="BL175" s="18" t="s">
        <v>249</v>
      </c>
      <c r="BM175" s="238" t="s">
        <v>742</v>
      </c>
    </row>
    <row r="176" spans="1:65" s="2" customFormat="1" ht="16.5" customHeight="1">
      <c r="A176" s="39"/>
      <c r="B176" s="40"/>
      <c r="C176" s="227" t="s">
        <v>410</v>
      </c>
      <c r="D176" s="227" t="s">
        <v>167</v>
      </c>
      <c r="E176" s="228" t="s">
        <v>743</v>
      </c>
      <c r="F176" s="229" t="s">
        <v>744</v>
      </c>
      <c r="G176" s="230" t="s">
        <v>261</v>
      </c>
      <c r="H176" s="231">
        <v>1</v>
      </c>
      <c r="I176" s="232"/>
      <c r="J176" s="233">
        <f>ROUND(I176*H176,2)</f>
        <v>0</v>
      </c>
      <c r="K176" s="229" t="s">
        <v>19</v>
      </c>
      <c r="L176" s="45"/>
      <c r="M176" s="234" t="s">
        <v>19</v>
      </c>
      <c r="N176" s="235" t="s">
        <v>46</v>
      </c>
      <c r="O176" s="85"/>
      <c r="P176" s="236">
        <f>O176*H176</f>
        <v>0</v>
      </c>
      <c r="Q176" s="236">
        <v>0.00017</v>
      </c>
      <c r="R176" s="236">
        <f>Q176*H176</f>
        <v>0.00017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249</v>
      </c>
      <c r="AT176" s="238" t="s">
        <v>167</v>
      </c>
      <c r="AU176" s="238" t="s">
        <v>84</v>
      </c>
      <c r="AY176" s="18" t="s">
        <v>165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82</v>
      </c>
      <c r="BK176" s="239">
        <f>ROUND(I176*H176,2)</f>
        <v>0</v>
      </c>
      <c r="BL176" s="18" t="s">
        <v>249</v>
      </c>
      <c r="BM176" s="238" t="s">
        <v>745</v>
      </c>
    </row>
    <row r="177" spans="1:65" s="2" customFormat="1" ht="16.5" customHeight="1">
      <c r="A177" s="39"/>
      <c r="B177" s="40"/>
      <c r="C177" s="266" t="s">
        <v>414</v>
      </c>
      <c r="D177" s="266" t="s">
        <v>229</v>
      </c>
      <c r="E177" s="267" t="s">
        <v>746</v>
      </c>
      <c r="F177" s="268" t="s">
        <v>747</v>
      </c>
      <c r="G177" s="269" t="s">
        <v>261</v>
      </c>
      <c r="H177" s="270">
        <v>1</v>
      </c>
      <c r="I177" s="271"/>
      <c r="J177" s="272">
        <f>ROUND(I177*H177,2)</f>
        <v>0</v>
      </c>
      <c r="K177" s="268" t="s">
        <v>19</v>
      </c>
      <c r="L177" s="273"/>
      <c r="M177" s="274" t="s">
        <v>19</v>
      </c>
      <c r="N177" s="275" t="s">
        <v>46</v>
      </c>
      <c r="O177" s="85"/>
      <c r="P177" s="236">
        <f>O177*H177</f>
        <v>0</v>
      </c>
      <c r="Q177" s="236">
        <v>0.00017</v>
      </c>
      <c r="R177" s="236">
        <f>Q177*H177</f>
        <v>0.00017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314</v>
      </c>
      <c r="AT177" s="238" t="s">
        <v>229</v>
      </c>
      <c r="AU177" s="238" t="s">
        <v>84</v>
      </c>
      <c r="AY177" s="18" t="s">
        <v>165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82</v>
      </c>
      <c r="BK177" s="239">
        <f>ROUND(I177*H177,2)</f>
        <v>0</v>
      </c>
      <c r="BL177" s="18" t="s">
        <v>249</v>
      </c>
      <c r="BM177" s="238" t="s">
        <v>748</v>
      </c>
    </row>
    <row r="178" spans="1:65" s="2" customFormat="1" ht="16.5" customHeight="1">
      <c r="A178" s="39"/>
      <c r="B178" s="40"/>
      <c r="C178" s="227" t="s">
        <v>418</v>
      </c>
      <c r="D178" s="227" t="s">
        <v>167</v>
      </c>
      <c r="E178" s="228" t="s">
        <v>749</v>
      </c>
      <c r="F178" s="229" t="s">
        <v>750</v>
      </c>
      <c r="G178" s="230" t="s">
        <v>468</v>
      </c>
      <c r="H178" s="231">
        <v>2</v>
      </c>
      <c r="I178" s="232"/>
      <c r="J178" s="233">
        <f>ROUND(I178*H178,2)</f>
        <v>0</v>
      </c>
      <c r="K178" s="229" t="s">
        <v>171</v>
      </c>
      <c r="L178" s="45"/>
      <c r="M178" s="234" t="s">
        <v>19</v>
      </c>
      <c r="N178" s="235" t="s">
        <v>46</v>
      </c>
      <c r="O178" s="85"/>
      <c r="P178" s="236">
        <f>O178*H178</f>
        <v>0</v>
      </c>
      <c r="Q178" s="236">
        <v>0.0003</v>
      </c>
      <c r="R178" s="236">
        <f>Q178*H178</f>
        <v>0.0006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249</v>
      </c>
      <c r="AT178" s="238" t="s">
        <v>167</v>
      </c>
      <c r="AU178" s="238" t="s">
        <v>84</v>
      </c>
      <c r="AY178" s="18" t="s">
        <v>165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82</v>
      </c>
      <c r="BK178" s="239">
        <f>ROUND(I178*H178,2)</f>
        <v>0</v>
      </c>
      <c r="BL178" s="18" t="s">
        <v>249</v>
      </c>
      <c r="BM178" s="238" t="s">
        <v>751</v>
      </c>
    </row>
    <row r="179" spans="1:65" s="2" customFormat="1" ht="16.5" customHeight="1">
      <c r="A179" s="39"/>
      <c r="B179" s="40"/>
      <c r="C179" s="227" t="s">
        <v>422</v>
      </c>
      <c r="D179" s="227" t="s">
        <v>167</v>
      </c>
      <c r="E179" s="228" t="s">
        <v>752</v>
      </c>
      <c r="F179" s="229" t="s">
        <v>753</v>
      </c>
      <c r="G179" s="230" t="s">
        <v>468</v>
      </c>
      <c r="H179" s="231">
        <v>1</v>
      </c>
      <c r="I179" s="232"/>
      <c r="J179" s="233">
        <f>ROUND(I179*H179,2)</f>
        <v>0</v>
      </c>
      <c r="K179" s="229" t="s">
        <v>171</v>
      </c>
      <c r="L179" s="45"/>
      <c r="M179" s="234" t="s">
        <v>19</v>
      </c>
      <c r="N179" s="235" t="s">
        <v>46</v>
      </c>
      <c r="O179" s="85"/>
      <c r="P179" s="236">
        <f>O179*H179</f>
        <v>0</v>
      </c>
      <c r="Q179" s="236">
        <v>0.00013</v>
      </c>
      <c r="R179" s="236">
        <f>Q179*H179</f>
        <v>0.00013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249</v>
      </c>
      <c r="AT179" s="238" t="s">
        <v>167</v>
      </c>
      <c r="AU179" s="238" t="s">
        <v>84</v>
      </c>
      <c r="AY179" s="18" t="s">
        <v>165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82</v>
      </c>
      <c r="BK179" s="239">
        <f>ROUND(I179*H179,2)</f>
        <v>0</v>
      </c>
      <c r="BL179" s="18" t="s">
        <v>249</v>
      </c>
      <c r="BM179" s="238" t="s">
        <v>754</v>
      </c>
    </row>
    <row r="180" spans="1:65" s="2" customFormat="1" ht="16.5" customHeight="1">
      <c r="A180" s="39"/>
      <c r="B180" s="40"/>
      <c r="C180" s="266" t="s">
        <v>426</v>
      </c>
      <c r="D180" s="266" t="s">
        <v>229</v>
      </c>
      <c r="E180" s="267" t="s">
        <v>755</v>
      </c>
      <c r="F180" s="268" t="s">
        <v>756</v>
      </c>
      <c r="G180" s="269" t="s">
        <v>261</v>
      </c>
      <c r="H180" s="270">
        <v>1</v>
      </c>
      <c r="I180" s="271"/>
      <c r="J180" s="272">
        <f>ROUND(I180*H180,2)</f>
        <v>0</v>
      </c>
      <c r="K180" s="268" t="s">
        <v>19</v>
      </c>
      <c r="L180" s="273"/>
      <c r="M180" s="274" t="s">
        <v>19</v>
      </c>
      <c r="N180" s="275" t="s">
        <v>46</v>
      </c>
      <c r="O180" s="85"/>
      <c r="P180" s="236">
        <f>O180*H180</f>
        <v>0</v>
      </c>
      <c r="Q180" s="236">
        <v>0.0008</v>
      </c>
      <c r="R180" s="236">
        <f>Q180*H180</f>
        <v>0.0008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314</v>
      </c>
      <c r="AT180" s="238" t="s">
        <v>229</v>
      </c>
      <c r="AU180" s="238" t="s">
        <v>84</v>
      </c>
      <c r="AY180" s="18" t="s">
        <v>165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82</v>
      </c>
      <c r="BK180" s="239">
        <f>ROUND(I180*H180,2)</f>
        <v>0</v>
      </c>
      <c r="BL180" s="18" t="s">
        <v>249</v>
      </c>
      <c r="BM180" s="238" t="s">
        <v>757</v>
      </c>
    </row>
    <row r="181" spans="1:65" s="2" customFormat="1" ht="16.5" customHeight="1">
      <c r="A181" s="39"/>
      <c r="B181" s="40"/>
      <c r="C181" s="227" t="s">
        <v>430</v>
      </c>
      <c r="D181" s="227" t="s">
        <v>167</v>
      </c>
      <c r="E181" s="228" t="s">
        <v>758</v>
      </c>
      <c r="F181" s="229" t="s">
        <v>759</v>
      </c>
      <c r="G181" s="230" t="s">
        <v>468</v>
      </c>
      <c r="H181" s="231">
        <v>1</v>
      </c>
      <c r="I181" s="232"/>
      <c r="J181" s="233">
        <f>ROUND(I181*H181,2)</f>
        <v>0</v>
      </c>
      <c r="K181" s="229" t="s">
        <v>171</v>
      </c>
      <c r="L181" s="45"/>
      <c r="M181" s="234" t="s">
        <v>19</v>
      </c>
      <c r="N181" s="235" t="s">
        <v>46</v>
      </c>
      <c r="O181" s="85"/>
      <c r="P181" s="236">
        <f>O181*H181</f>
        <v>0</v>
      </c>
      <c r="Q181" s="236">
        <v>0.0018</v>
      </c>
      <c r="R181" s="236">
        <f>Q181*H181</f>
        <v>0.0018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249</v>
      </c>
      <c r="AT181" s="238" t="s">
        <v>167</v>
      </c>
      <c r="AU181" s="238" t="s">
        <v>84</v>
      </c>
      <c r="AY181" s="18" t="s">
        <v>165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82</v>
      </c>
      <c r="BK181" s="239">
        <f>ROUND(I181*H181,2)</f>
        <v>0</v>
      </c>
      <c r="BL181" s="18" t="s">
        <v>249</v>
      </c>
      <c r="BM181" s="238" t="s">
        <v>760</v>
      </c>
    </row>
    <row r="182" spans="1:65" s="2" customFormat="1" ht="16.5" customHeight="1">
      <c r="A182" s="39"/>
      <c r="B182" s="40"/>
      <c r="C182" s="227" t="s">
        <v>434</v>
      </c>
      <c r="D182" s="227" t="s">
        <v>167</v>
      </c>
      <c r="E182" s="228" t="s">
        <v>761</v>
      </c>
      <c r="F182" s="229" t="s">
        <v>762</v>
      </c>
      <c r="G182" s="230" t="s">
        <v>468</v>
      </c>
      <c r="H182" s="231">
        <v>1</v>
      </c>
      <c r="I182" s="232"/>
      <c r="J182" s="233">
        <f>ROUND(I182*H182,2)</f>
        <v>0</v>
      </c>
      <c r="K182" s="229" t="s">
        <v>171</v>
      </c>
      <c r="L182" s="45"/>
      <c r="M182" s="234" t="s">
        <v>19</v>
      </c>
      <c r="N182" s="235" t="s">
        <v>46</v>
      </c>
      <c r="O182" s="85"/>
      <c r="P182" s="236">
        <f>O182*H182</f>
        <v>0</v>
      </c>
      <c r="Q182" s="236">
        <v>0.00066</v>
      </c>
      <c r="R182" s="236">
        <f>Q182*H182</f>
        <v>0.00066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249</v>
      </c>
      <c r="AT182" s="238" t="s">
        <v>167</v>
      </c>
      <c r="AU182" s="238" t="s">
        <v>84</v>
      </c>
      <c r="AY182" s="18" t="s">
        <v>165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82</v>
      </c>
      <c r="BK182" s="239">
        <f>ROUND(I182*H182,2)</f>
        <v>0</v>
      </c>
      <c r="BL182" s="18" t="s">
        <v>249</v>
      </c>
      <c r="BM182" s="238" t="s">
        <v>763</v>
      </c>
    </row>
    <row r="183" spans="1:65" s="2" customFormat="1" ht="16.5" customHeight="1">
      <c r="A183" s="39"/>
      <c r="B183" s="40"/>
      <c r="C183" s="266" t="s">
        <v>438</v>
      </c>
      <c r="D183" s="266" t="s">
        <v>229</v>
      </c>
      <c r="E183" s="267" t="s">
        <v>764</v>
      </c>
      <c r="F183" s="268" t="s">
        <v>765</v>
      </c>
      <c r="G183" s="269" t="s">
        <v>261</v>
      </c>
      <c r="H183" s="270">
        <v>1</v>
      </c>
      <c r="I183" s="271"/>
      <c r="J183" s="272">
        <f>ROUND(I183*H183,2)</f>
        <v>0</v>
      </c>
      <c r="K183" s="268" t="s">
        <v>19</v>
      </c>
      <c r="L183" s="273"/>
      <c r="M183" s="274" t="s">
        <v>19</v>
      </c>
      <c r="N183" s="275" t="s">
        <v>46</v>
      </c>
      <c r="O183" s="85"/>
      <c r="P183" s="236">
        <f>O183*H183</f>
        <v>0</v>
      </c>
      <c r="Q183" s="236">
        <v>0.01</v>
      </c>
      <c r="R183" s="236">
        <f>Q183*H183</f>
        <v>0.01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314</v>
      </c>
      <c r="AT183" s="238" t="s">
        <v>229</v>
      </c>
      <c r="AU183" s="238" t="s">
        <v>84</v>
      </c>
      <c r="AY183" s="18" t="s">
        <v>165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82</v>
      </c>
      <c r="BK183" s="239">
        <f>ROUND(I183*H183,2)</f>
        <v>0</v>
      </c>
      <c r="BL183" s="18" t="s">
        <v>249</v>
      </c>
      <c r="BM183" s="238" t="s">
        <v>766</v>
      </c>
    </row>
    <row r="184" spans="1:65" s="2" customFormat="1" ht="16.5" customHeight="1">
      <c r="A184" s="39"/>
      <c r="B184" s="40"/>
      <c r="C184" s="227" t="s">
        <v>443</v>
      </c>
      <c r="D184" s="227" t="s">
        <v>167</v>
      </c>
      <c r="E184" s="228" t="s">
        <v>767</v>
      </c>
      <c r="F184" s="229" t="s">
        <v>768</v>
      </c>
      <c r="G184" s="230" t="s">
        <v>213</v>
      </c>
      <c r="H184" s="231">
        <v>0.03</v>
      </c>
      <c r="I184" s="232"/>
      <c r="J184" s="233">
        <f>ROUND(I184*H184,2)</f>
        <v>0</v>
      </c>
      <c r="K184" s="229" t="s">
        <v>171</v>
      </c>
      <c r="L184" s="45"/>
      <c r="M184" s="234" t="s">
        <v>19</v>
      </c>
      <c r="N184" s="235" t="s">
        <v>46</v>
      </c>
      <c r="O184" s="85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249</v>
      </c>
      <c r="AT184" s="238" t="s">
        <v>167</v>
      </c>
      <c r="AU184" s="238" t="s">
        <v>84</v>
      </c>
      <c r="AY184" s="18" t="s">
        <v>165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82</v>
      </c>
      <c r="BK184" s="239">
        <f>ROUND(I184*H184,2)</f>
        <v>0</v>
      </c>
      <c r="BL184" s="18" t="s">
        <v>249</v>
      </c>
      <c r="BM184" s="238" t="s">
        <v>769</v>
      </c>
    </row>
    <row r="185" spans="1:63" s="12" customFormat="1" ht="25.9" customHeight="1">
      <c r="A185" s="12"/>
      <c r="B185" s="211"/>
      <c r="C185" s="212"/>
      <c r="D185" s="213" t="s">
        <v>74</v>
      </c>
      <c r="E185" s="214" t="s">
        <v>229</v>
      </c>
      <c r="F185" s="214" t="s">
        <v>770</v>
      </c>
      <c r="G185" s="212"/>
      <c r="H185" s="212"/>
      <c r="I185" s="215"/>
      <c r="J185" s="216">
        <f>BK185</f>
        <v>0</v>
      </c>
      <c r="K185" s="212"/>
      <c r="L185" s="217"/>
      <c r="M185" s="218"/>
      <c r="N185" s="219"/>
      <c r="O185" s="219"/>
      <c r="P185" s="220">
        <f>P186</f>
        <v>0</v>
      </c>
      <c r="Q185" s="219"/>
      <c r="R185" s="220">
        <f>R186</f>
        <v>0</v>
      </c>
      <c r="S185" s="219"/>
      <c r="T185" s="22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2" t="s">
        <v>182</v>
      </c>
      <c r="AT185" s="223" t="s">
        <v>74</v>
      </c>
      <c r="AU185" s="223" t="s">
        <v>75</v>
      </c>
      <c r="AY185" s="222" t="s">
        <v>165</v>
      </c>
      <c r="BK185" s="224">
        <f>BK186</f>
        <v>0</v>
      </c>
    </row>
    <row r="186" spans="1:63" s="12" customFormat="1" ht="22.8" customHeight="1">
      <c r="A186" s="12"/>
      <c r="B186" s="211"/>
      <c r="C186" s="212"/>
      <c r="D186" s="213" t="s">
        <v>74</v>
      </c>
      <c r="E186" s="225" t="s">
        <v>771</v>
      </c>
      <c r="F186" s="225" t="s">
        <v>772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P187</f>
        <v>0</v>
      </c>
      <c r="Q186" s="219"/>
      <c r="R186" s="220">
        <f>R187</f>
        <v>0</v>
      </c>
      <c r="S186" s="219"/>
      <c r="T186" s="22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182</v>
      </c>
      <c r="AT186" s="223" t="s">
        <v>74</v>
      </c>
      <c r="AU186" s="223" t="s">
        <v>82</v>
      </c>
      <c r="AY186" s="222" t="s">
        <v>165</v>
      </c>
      <c r="BK186" s="224">
        <f>BK187</f>
        <v>0</v>
      </c>
    </row>
    <row r="187" spans="1:65" s="2" customFormat="1" ht="16.5" customHeight="1">
      <c r="A187" s="39"/>
      <c r="B187" s="40"/>
      <c r="C187" s="227" t="s">
        <v>449</v>
      </c>
      <c r="D187" s="227" t="s">
        <v>167</v>
      </c>
      <c r="E187" s="228" t="s">
        <v>773</v>
      </c>
      <c r="F187" s="229" t="s">
        <v>774</v>
      </c>
      <c r="G187" s="230" t="s">
        <v>261</v>
      </c>
      <c r="H187" s="231">
        <v>3</v>
      </c>
      <c r="I187" s="232"/>
      <c r="J187" s="233">
        <f>ROUND(I187*H187,2)</f>
        <v>0</v>
      </c>
      <c r="K187" s="229" t="s">
        <v>171</v>
      </c>
      <c r="L187" s="45"/>
      <c r="M187" s="234" t="s">
        <v>19</v>
      </c>
      <c r="N187" s="235" t="s">
        <v>46</v>
      </c>
      <c r="O187" s="85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443</v>
      </c>
      <c r="AT187" s="238" t="s">
        <v>167</v>
      </c>
      <c r="AU187" s="238" t="s">
        <v>84</v>
      </c>
      <c r="AY187" s="18" t="s">
        <v>165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82</v>
      </c>
      <c r="BK187" s="239">
        <f>ROUND(I187*H187,2)</f>
        <v>0</v>
      </c>
      <c r="BL187" s="18" t="s">
        <v>443</v>
      </c>
      <c r="BM187" s="238" t="s">
        <v>775</v>
      </c>
    </row>
    <row r="188" spans="1:63" s="12" customFormat="1" ht="25.9" customHeight="1">
      <c r="A188" s="12"/>
      <c r="B188" s="211"/>
      <c r="C188" s="212"/>
      <c r="D188" s="213" t="s">
        <v>74</v>
      </c>
      <c r="E188" s="214" t="s">
        <v>461</v>
      </c>
      <c r="F188" s="214" t="s">
        <v>462</v>
      </c>
      <c r="G188" s="212"/>
      <c r="H188" s="212"/>
      <c r="I188" s="215"/>
      <c r="J188" s="216">
        <f>BK188</f>
        <v>0</v>
      </c>
      <c r="K188" s="212"/>
      <c r="L188" s="217"/>
      <c r="M188" s="218"/>
      <c r="N188" s="219"/>
      <c r="O188" s="219"/>
      <c r="P188" s="220">
        <f>P189</f>
        <v>0</v>
      </c>
      <c r="Q188" s="219"/>
      <c r="R188" s="220">
        <f>R189</f>
        <v>0</v>
      </c>
      <c r="S188" s="219"/>
      <c r="T188" s="221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2" t="s">
        <v>190</v>
      </c>
      <c r="AT188" s="223" t="s">
        <v>74</v>
      </c>
      <c r="AU188" s="223" t="s">
        <v>75</v>
      </c>
      <c r="AY188" s="222" t="s">
        <v>165</v>
      </c>
      <c r="BK188" s="224">
        <f>BK189</f>
        <v>0</v>
      </c>
    </row>
    <row r="189" spans="1:63" s="12" customFormat="1" ht="22.8" customHeight="1">
      <c r="A189" s="12"/>
      <c r="B189" s="211"/>
      <c r="C189" s="212"/>
      <c r="D189" s="213" t="s">
        <v>74</v>
      </c>
      <c r="E189" s="225" t="s">
        <v>463</v>
      </c>
      <c r="F189" s="225" t="s">
        <v>464</v>
      </c>
      <c r="G189" s="212"/>
      <c r="H189" s="212"/>
      <c r="I189" s="215"/>
      <c r="J189" s="226">
        <f>BK189</f>
        <v>0</v>
      </c>
      <c r="K189" s="212"/>
      <c r="L189" s="217"/>
      <c r="M189" s="218"/>
      <c r="N189" s="219"/>
      <c r="O189" s="219"/>
      <c r="P189" s="220">
        <f>P190</f>
        <v>0</v>
      </c>
      <c r="Q189" s="219"/>
      <c r="R189" s="220">
        <f>R190</f>
        <v>0</v>
      </c>
      <c r="S189" s="219"/>
      <c r="T189" s="221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2" t="s">
        <v>190</v>
      </c>
      <c r="AT189" s="223" t="s">
        <v>74</v>
      </c>
      <c r="AU189" s="223" t="s">
        <v>82</v>
      </c>
      <c r="AY189" s="222" t="s">
        <v>165</v>
      </c>
      <c r="BK189" s="224">
        <f>BK190</f>
        <v>0</v>
      </c>
    </row>
    <row r="190" spans="1:65" s="2" customFormat="1" ht="16.5" customHeight="1">
      <c r="A190" s="39"/>
      <c r="B190" s="40"/>
      <c r="C190" s="227" t="s">
        <v>453</v>
      </c>
      <c r="D190" s="227" t="s">
        <v>167</v>
      </c>
      <c r="E190" s="228" t="s">
        <v>776</v>
      </c>
      <c r="F190" s="229" t="s">
        <v>777</v>
      </c>
      <c r="G190" s="230" t="s">
        <v>468</v>
      </c>
      <c r="H190" s="231">
        <v>1</v>
      </c>
      <c r="I190" s="232"/>
      <c r="J190" s="233">
        <f>ROUND(I190*H190,2)</f>
        <v>0</v>
      </c>
      <c r="K190" s="229" t="s">
        <v>19</v>
      </c>
      <c r="L190" s="45"/>
      <c r="M190" s="279" t="s">
        <v>19</v>
      </c>
      <c r="N190" s="280" t="s">
        <v>46</v>
      </c>
      <c r="O190" s="281"/>
      <c r="P190" s="282">
        <f>O190*H190</f>
        <v>0</v>
      </c>
      <c r="Q190" s="282">
        <v>0</v>
      </c>
      <c r="R190" s="282">
        <f>Q190*H190</f>
        <v>0</v>
      </c>
      <c r="S190" s="282">
        <v>0</v>
      </c>
      <c r="T190" s="28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469</v>
      </c>
      <c r="AT190" s="238" t="s">
        <v>167</v>
      </c>
      <c r="AU190" s="238" t="s">
        <v>84</v>
      </c>
      <c r="AY190" s="18" t="s">
        <v>165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82</v>
      </c>
      <c r="BK190" s="239">
        <f>ROUND(I190*H190,2)</f>
        <v>0</v>
      </c>
      <c r="BL190" s="18" t="s">
        <v>469</v>
      </c>
      <c r="BM190" s="238" t="s">
        <v>778</v>
      </c>
    </row>
    <row r="191" spans="1:31" s="2" customFormat="1" ht="6.95" customHeight="1">
      <c r="A191" s="39"/>
      <c r="B191" s="60"/>
      <c r="C191" s="61"/>
      <c r="D191" s="61"/>
      <c r="E191" s="61"/>
      <c r="F191" s="61"/>
      <c r="G191" s="61"/>
      <c r="H191" s="61"/>
      <c r="I191" s="176"/>
      <c r="J191" s="61"/>
      <c r="K191" s="61"/>
      <c r="L191" s="45"/>
      <c r="M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</sheetData>
  <sheetProtection password="CC35" sheet="1" objects="1" scenarios="1" formatColumns="0" formatRows="0" autoFilter="0"/>
  <autoFilter ref="C96:K1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133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779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22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">
        <v>27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50" t="s">
        <v>29</v>
      </c>
      <c r="J17" s="134" t="s">
        <v>30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">
        <v>19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136</v>
      </c>
      <c r="F23" s="39"/>
      <c r="G23" s="39"/>
      <c r="H23" s="39"/>
      <c r="I23" s="150" t="s">
        <v>29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">
        <v>19</v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136</v>
      </c>
      <c r="F26" s="39"/>
      <c r="G26" s="39"/>
      <c r="H26" s="39"/>
      <c r="I26" s="150" t="s">
        <v>29</v>
      </c>
      <c r="J26" s="134" t="s">
        <v>19</v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ROUND(J94,2)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ROUND((SUM(BE94:BE141)),2)</f>
        <v>0</v>
      </c>
      <c r="G35" s="39"/>
      <c r="H35" s="39"/>
      <c r="I35" s="165">
        <v>0.21</v>
      </c>
      <c r="J35" s="164">
        <f>ROUND(((SUM(BE94:BE141))*I35),2)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ROUND((SUM(BF94:BF141)),2)</f>
        <v>0</v>
      </c>
      <c r="G36" s="39"/>
      <c r="H36" s="39"/>
      <c r="I36" s="165">
        <v>0.15</v>
      </c>
      <c r="J36" s="164">
        <f>ROUND(((SUM(BF94:BF141))*I36),2)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ROUND((SUM(BG94:BG141)),2)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ROUND((SUM(BH94:BH141)),2)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ROUND((SUM(BI94:BI141)),2)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133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21d/2019 - D.1.02.4.3 Ústřední vytápění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nad Pernštejnem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SPOLEČNOST, a.s.</v>
      </c>
      <c r="G58" s="41"/>
      <c r="H58" s="41"/>
      <c r="I58" s="150" t="s">
        <v>33</v>
      </c>
      <c r="J58" s="37" t="str">
        <f>E23</f>
        <v>Filip Marek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Filip Marek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J94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479</v>
      </c>
      <c r="E64" s="189"/>
      <c r="F64" s="189"/>
      <c r="G64" s="189"/>
      <c r="H64" s="189"/>
      <c r="I64" s="190"/>
      <c r="J64" s="191">
        <f>J95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780</v>
      </c>
      <c r="E65" s="195"/>
      <c r="F65" s="195"/>
      <c r="G65" s="195"/>
      <c r="H65" s="195"/>
      <c r="I65" s="196"/>
      <c r="J65" s="197">
        <f>J96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781</v>
      </c>
      <c r="E66" s="195"/>
      <c r="F66" s="195"/>
      <c r="G66" s="195"/>
      <c r="H66" s="195"/>
      <c r="I66" s="196"/>
      <c r="J66" s="197">
        <f>J104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782</v>
      </c>
      <c r="E67" s="195"/>
      <c r="F67" s="195"/>
      <c r="G67" s="195"/>
      <c r="H67" s="195"/>
      <c r="I67" s="196"/>
      <c r="J67" s="197">
        <f>J109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783</v>
      </c>
      <c r="E68" s="195"/>
      <c r="F68" s="195"/>
      <c r="G68" s="195"/>
      <c r="H68" s="195"/>
      <c r="I68" s="196"/>
      <c r="J68" s="197">
        <f>J118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3"/>
      <c r="C69" s="126"/>
      <c r="D69" s="194" t="s">
        <v>784</v>
      </c>
      <c r="E69" s="195"/>
      <c r="F69" s="195"/>
      <c r="G69" s="195"/>
      <c r="H69" s="195"/>
      <c r="I69" s="196"/>
      <c r="J69" s="197">
        <f>J127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3"/>
      <c r="C70" s="126"/>
      <c r="D70" s="194" t="s">
        <v>785</v>
      </c>
      <c r="E70" s="195"/>
      <c r="F70" s="195"/>
      <c r="G70" s="195"/>
      <c r="H70" s="195"/>
      <c r="I70" s="196"/>
      <c r="J70" s="197">
        <f>J132</f>
        <v>0</v>
      </c>
      <c r="K70" s="126"/>
      <c r="L70" s="19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86"/>
      <c r="C71" s="187"/>
      <c r="D71" s="188" t="s">
        <v>148</v>
      </c>
      <c r="E71" s="189"/>
      <c r="F71" s="189"/>
      <c r="G71" s="189"/>
      <c r="H71" s="189"/>
      <c r="I71" s="190"/>
      <c r="J71" s="191">
        <f>J138</f>
        <v>0</v>
      </c>
      <c r="K71" s="187"/>
      <c r="L71" s="19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93"/>
      <c r="C72" s="126"/>
      <c r="D72" s="194" t="s">
        <v>149</v>
      </c>
      <c r="E72" s="195"/>
      <c r="F72" s="195"/>
      <c r="G72" s="195"/>
      <c r="H72" s="195"/>
      <c r="I72" s="196"/>
      <c r="J72" s="197">
        <f>J139</f>
        <v>0</v>
      </c>
      <c r="K72" s="126"/>
      <c r="L72" s="19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47"/>
      <c r="J73" s="41"/>
      <c r="K73" s="41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76"/>
      <c r="J74" s="61"/>
      <c r="K74" s="6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9"/>
      <c r="J78" s="63"/>
      <c r="K78" s="63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150</v>
      </c>
      <c r="D79" s="41"/>
      <c r="E79" s="41"/>
      <c r="F79" s="41"/>
      <c r="G79" s="41"/>
      <c r="H79" s="41"/>
      <c r="I79" s="147"/>
      <c r="J79" s="41"/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80" t="str">
        <f>E7</f>
        <v>REVITALIZACE STŘEDISKA BYSTŘICE NAD PERNŠTEJNEM</v>
      </c>
      <c r="F82" s="33"/>
      <c r="G82" s="33"/>
      <c r="H82" s="33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132</v>
      </c>
      <c r="D83" s="23"/>
      <c r="E83" s="23"/>
      <c r="F83" s="23"/>
      <c r="G83" s="23"/>
      <c r="H83" s="23"/>
      <c r="I83" s="139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80" t="s">
        <v>133</v>
      </c>
      <c r="F84" s="41"/>
      <c r="G84" s="41"/>
      <c r="H84" s="41"/>
      <c r="I84" s="147"/>
      <c r="J84" s="41"/>
      <c r="K84" s="4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134</v>
      </c>
      <c r="D85" s="41"/>
      <c r="E85" s="41"/>
      <c r="F85" s="41"/>
      <c r="G85" s="41"/>
      <c r="H85" s="41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21d/2019 - D.1.02.4.3 Ústřední vytápění</v>
      </c>
      <c r="F86" s="41"/>
      <c r="G86" s="41"/>
      <c r="H86" s="41"/>
      <c r="I86" s="147"/>
      <c r="J86" s="41"/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>Bystřice nad Pernštejnem</v>
      </c>
      <c r="G88" s="41"/>
      <c r="H88" s="41"/>
      <c r="I88" s="150" t="s">
        <v>23</v>
      </c>
      <c r="J88" s="73" t="str">
        <f>IF(J14="","",J14)</f>
        <v>28. 10. 2019</v>
      </c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147"/>
      <c r="J89" s="41"/>
      <c r="K89" s="41"/>
      <c r="L89" s="14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>VODÁRENSKÁ AKCIOVÁ SPOLEČNOST, a.s.</v>
      </c>
      <c r="G90" s="41"/>
      <c r="H90" s="41"/>
      <c r="I90" s="150" t="s">
        <v>33</v>
      </c>
      <c r="J90" s="37" t="str">
        <f>E23</f>
        <v>Filip Marek</v>
      </c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IF(E20="","",E20)</f>
        <v>Vyplň údaj</v>
      </c>
      <c r="G91" s="41"/>
      <c r="H91" s="41"/>
      <c r="I91" s="150" t="s">
        <v>37</v>
      </c>
      <c r="J91" s="37" t="str">
        <f>E26</f>
        <v>Filip Marek</v>
      </c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147"/>
      <c r="J92" s="41"/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99"/>
      <c r="B93" s="200"/>
      <c r="C93" s="201" t="s">
        <v>151</v>
      </c>
      <c r="D93" s="202" t="s">
        <v>60</v>
      </c>
      <c r="E93" s="202" t="s">
        <v>56</v>
      </c>
      <c r="F93" s="202" t="s">
        <v>57</v>
      </c>
      <c r="G93" s="202" t="s">
        <v>152</v>
      </c>
      <c r="H93" s="202" t="s">
        <v>153</v>
      </c>
      <c r="I93" s="203" t="s">
        <v>154</v>
      </c>
      <c r="J93" s="202" t="s">
        <v>139</v>
      </c>
      <c r="K93" s="204" t="s">
        <v>155</v>
      </c>
      <c r="L93" s="205"/>
      <c r="M93" s="93" t="s">
        <v>19</v>
      </c>
      <c r="N93" s="94" t="s">
        <v>45</v>
      </c>
      <c r="O93" s="94" t="s">
        <v>156</v>
      </c>
      <c r="P93" s="94" t="s">
        <v>157</v>
      </c>
      <c r="Q93" s="94" t="s">
        <v>158</v>
      </c>
      <c r="R93" s="94" t="s">
        <v>159</v>
      </c>
      <c r="S93" s="94" t="s">
        <v>160</v>
      </c>
      <c r="T93" s="95" t="s">
        <v>161</v>
      </c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</row>
    <row r="94" spans="1:63" s="2" customFormat="1" ht="22.8" customHeight="1">
      <c r="A94" s="39"/>
      <c r="B94" s="40"/>
      <c r="C94" s="100" t="s">
        <v>162</v>
      </c>
      <c r="D94" s="41"/>
      <c r="E94" s="41"/>
      <c r="F94" s="41"/>
      <c r="G94" s="41"/>
      <c r="H94" s="41"/>
      <c r="I94" s="147"/>
      <c r="J94" s="206">
        <f>BK94</f>
        <v>0</v>
      </c>
      <c r="K94" s="41"/>
      <c r="L94" s="45"/>
      <c r="M94" s="96"/>
      <c r="N94" s="207"/>
      <c r="O94" s="97"/>
      <c r="P94" s="208">
        <f>P95+P138</f>
        <v>0</v>
      </c>
      <c r="Q94" s="97"/>
      <c r="R94" s="208">
        <f>R95+R138</f>
        <v>0.706955</v>
      </c>
      <c r="S94" s="97"/>
      <c r="T94" s="209">
        <f>T95+T138</f>
        <v>0.35625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140</v>
      </c>
      <c r="BK94" s="210">
        <f>BK95+BK138</f>
        <v>0</v>
      </c>
    </row>
    <row r="95" spans="1:63" s="12" customFormat="1" ht="25.9" customHeight="1">
      <c r="A95" s="12"/>
      <c r="B95" s="211"/>
      <c r="C95" s="212"/>
      <c r="D95" s="213" t="s">
        <v>74</v>
      </c>
      <c r="E95" s="214" t="s">
        <v>509</v>
      </c>
      <c r="F95" s="214" t="s">
        <v>510</v>
      </c>
      <c r="G95" s="212"/>
      <c r="H95" s="212"/>
      <c r="I95" s="215"/>
      <c r="J95" s="216">
        <f>BK95</f>
        <v>0</v>
      </c>
      <c r="K95" s="212"/>
      <c r="L95" s="217"/>
      <c r="M95" s="218"/>
      <c r="N95" s="219"/>
      <c r="O95" s="219"/>
      <c r="P95" s="220">
        <f>P96+P104+P109+P118+P127+P132</f>
        <v>0</v>
      </c>
      <c r="Q95" s="219"/>
      <c r="R95" s="220">
        <f>R96+R104+R109+R118+R127+R132</f>
        <v>0.706955</v>
      </c>
      <c r="S95" s="219"/>
      <c r="T95" s="221">
        <f>T96+T104+T109+T118+T127+T132</f>
        <v>0.35625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2" t="s">
        <v>84</v>
      </c>
      <c r="AT95" s="223" t="s">
        <v>74</v>
      </c>
      <c r="AU95" s="223" t="s">
        <v>75</v>
      </c>
      <c r="AY95" s="222" t="s">
        <v>165</v>
      </c>
      <c r="BK95" s="224">
        <f>BK96+BK104+BK109+BK118+BK127+BK132</f>
        <v>0</v>
      </c>
    </row>
    <row r="96" spans="1:63" s="12" customFormat="1" ht="22.8" customHeight="1">
      <c r="A96" s="12"/>
      <c r="B96" s="211"/>
      <c r="C96" s="212"/>
      <c r="D96" s="213" t="s">
        <v>74</v>
      </c>
      <c r="E96" s="225" t="s">
        <v>786</v>
      </c>
      <c r="F96" s="225" t="s">
        <v>787</v>
      </c>
      <c r="G96" s="212"/>
      <c r="H96" s="212"/>
      <c r="I96" s="215"/>
      <c r="J96" s="226">
        <f>BK96</f>
        <v>0</v>
      </c>
      <c r="K96" s="212"/>
      <c r="L96" s="217"/>
      <c r="M96" s="218"/>
      <c r="N96" s="219"/>
      <c r="O96" s="219"/>
      <c r="P96" s="220">
        <f>SUM(P97:P103)</f>
        <v>0</v>
      </c>
      <c r="Q96" s="219"/>
      <c r="R96" s="220">
        <f>SUM(R97:R103)</f>
        <v>0.084825</v>
      </c>
      <c r="S96" s="219"/>
      <c r="T96" s="221">
        <f>SUM(T97:T103)</f>
        <v>0.35625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2" t="s">
        <v>84</v>
      </c>
      <c r="AT96" s="223" t="s">
        <v>74</v>
      </c>
      <c r="AU96" s="223" t="s">
        <v>82</v>
      </c>
      <c r="AY96" s="222" t="s">
        <v>165</v>
      </c>
      <c r="BK96" s="224">
        <f>SUM(BK97:BK103)</f>
        <v>0</v>
      </c>
    </row>
    <row r="97" spans="1:65" s="2" customFormat="1" ht="16.5" customHeight="1">
      <c r="A97" s="39"/>
      <c r="B97" s="40"/>
      <c r="C97" s="227" t="s">
        <v>82</v>
      </c>
      <c r="D97" s="227" t="s">
        <v>167</v>
      </c>
      <c r="E97" s="228" t="s">
        <v>788</v>
      </c>
      <c r="F97" s="229" t="s">
        <v>789</v>
      </c>
      <c r="G97" s="230" t="s">
        <v>261</v>
      </c>
      <c r="H97" s="231">
        <v>1</v>
      </c>
      <c r="I97" s="232"/>
      <c r="J97" s="233">
        <f>ROUND(I97*H97,2)</f>
        <v>0</v>
      </c>
      <c r="K97" s="229" t="s">
        <v>171</v>
      </c>
      <c r="L97" s="45"/>
      <c r="M97" s="234" t="s">
        <v>19</v>
      </c>
      <c r="N97" s="235" t="s">
        <v>46</v>
      </c>
      <c r="O97" s="85"/>
      <c r="P97" s="236">
        <f>O97*H97</f>
        <v>0</v>
      </c>
      <c r="Q97" s="236">
        <v>0.00017</v>
      </c>
      <c r="R97" s="236">
        <f>Q97*H97</f>
        <v>0.00017</v>
      </c>
      <c r="S97" s="236">
        <v>0.35625</v>
      </c>
      <c r="T97" s="237">
        <f>S97*H97</f>
        <v>0.35625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8" t="s">
        <v>249</v>
      </c>
      <c r="AT97" s="238" t="s">
        <v>167</v>
      </c>
      <c r="AU97" s="238" t="s">
        <v>84</v>
      </c>
      <c r="AY97" s="18" t="s">
        <v>165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18" t="s">
        <v>82</v>
      </c>
      <c r="BK97" s="239">
        <f>ROUND(I97*H97,2)</f>
        <v>0</v>
      </c>
      <c r="BL97" s="18" t="s">
        <v>249</v>
      </c>
      <c r="BM97" s="238" t="s">
        <v>790</v>
      </c>
    </row>
    <row r="98" spans="1:65" s="2" customFormat="1" ht="16.5" customHeight="1">
      <c r="A98" s="39"/>
      <c r="B98" s="40"/>
      <c r="C98" s="227" t="s">
        <v>84</v>
      </c>
      <c r="D98" s="227" t="s">
        <v>167</v>
      </c>
      <c r="E98" s="228" t="s">
        <v>791</v>
      </c>
      <c r="F98" s="229" t="s">
        <v>792</v>
      </c>
      <c r="G98" s="230" t="s">
        <v>468</v>
      </c>
      <c r="H98" s="231">
        <v>1</v>
      </c>
      <c r="I98" s="232"/>
      <c r="J98" s="233">
        <f>ROUND(I98*H98,2)</f>
        <v>0</v>
      </c>
      <c r="K98" s="229" t="s">
        <v>171</v>
      </c>
      <c r="L98" s="45"/>
      <c r="M98" s="234" t="s">
        <v>19</v>
      </c>
      <c r="N98" s="235" t="s">
        <v>46</v>
      </c>
      <c r="O98" s="85"/>
      <c r="P98" s="236">
        <f>O98*H98</f>
        <v>0</v>
      </c>
      <c r="Q98" s="236">
        <v>0.00255</v>
      </c>
      <c r="R98" s="236">
        <f>Q98*H98</f>
        <v>0.00255</v>
      </c>
      <c r="S98" s="236">
        <v>0</v>
      </c>
      <c r="T98" s="23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8" t="s">
        <v>249</v>
      </c>
      <c r="AT98" s="238" t="s">
        <v>167</v>
      </c>
      <c r="AU98" s="238" t="s">
        <v>84</v>
      </c>
      <c r="AY98" s="18" t="s">
        <v>165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18" t="s">
        <v>82</v>
      </c>
      <c r="BK98" s="239">
        <f>ROUND(I98*H98,2)</f>
        <v>0</v>
      </c>
      <c r="BL98" s="18" t="s">
        <v>249</v>
      </c>
      <c r="BM98" s="238" t="s">
        <v>793</v>
      </c>
    </row>
    <row r="99" spans="1:65" s="2" customFormat="1" ht="16.5" customHeight="1">
      <c r="A99" s="39"/>
      <c r="B99" s="40"/>
      <c r="C99" s="266" t="s">
        <v>182</v>
      </c>
      <c r="D99" s="266" t="s">
        <v>229</v>
      </c>
      <c r="E99" s="267" t="s">
        <v>794</v>
      </c>
      <c r="F99" s="268" t="s">
        <v>795</v>
      </c>
      <c r="G99" s="269" t="s">
        <v>261</v>
      </c>
      <c r="H99" s="270">
        <v>1</v>
      </c>
      <c r="I99" s="271"/>
      <c r="J99" s="272">
        <f>ROUND(I99*H99,2)</f>
        <v>0</v>
      </c>
      <c r="K99" s="268" t="s">
        <v>19</v>
      </c>
      <c r="L99" s="273"/>
      <c r="M99" s="274" t="s">
        <v>19</v>
      </c>
      <c r="N99" s="275" t="s">
        <v>46</v>
      </c>
      <c r="O99" s="85"/>
      <c r="P99" s="236">
        <f>O99*H99</f>
        <v>0</v>
      </c>
      <c r="Q99" s="236">
        <v>0.04</v>
      </c>
      <c r="R99" s="236">
        <f>Q99*H99</f>
        <v>0.04</v>
      </c>
      <c r="S99" s="236">
        <v>0</v>
      </c>
      <c r="T99" s="23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8" t="s">
        <v>314</v>
      </c>
      <c r="AT99" s="238" t="s">
        <v>229</v>
      </c>
      <c r="AU99" s="238" t="s">
        <v>84</v>
      </c>
      <c r="AY99" s="18" t="s">
        <v>165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8" t="s">
        <v>82</v>
      </c>
      <c r="BK99" s="239">
        <f>ROUND(I99*H99,2)</f>
        <v>0</v>
      </c>
      <c r="BL99" s="18" t="s">
        <v>249</v>
      </c>
      <c r="BM99" s="238" t="s">
        <v>796</v>
      </c>
    </row>
    <row r="100" spans="1:65" s="2" customFormat="1" ht="16.5" customHeight="1">
      <c r="A100" s="39"/>
      <c r="B100" s="40"/>
      <c r="C100" s="266" t="s">
        <v>172</v>
      </c>
      <c r="D100" s="266" t="s">
        <v>229</v>
      </c>
      <c r="E100" s="267" t="s">
        <v>797</v>
      </c>
      <c r="F100" s="268" t="s">
        <v>798</v>
      </c>
      <c r="G100" s="269" t="s">
        <v>261</v>
      </c>
      <c r="H100" s="270">
        <v>1</v>
      </c>
      <c r="I100" s="271"/>
      <c r="J100" s="272">
        <f>ROUND(I100*H100,2)</f>
        <v>0</v>
      </c>
      <c r="K100" s="268" t="s">
        <v>19</v>
      </c>
      <c r="L100" s="273"/>
      <c r="M100" s="274" t="s">
        <v>19</v>
      </c>
      <c r="N100" s="275" t="s">
        <v>46</v>
      </c>
      <c r="O100" s="85"/>
      <c r="P100" s="236">
        <f>O100*H100</f>
        <v>0</v>
      </c>
      <c r="Q100" s="236">
        <v>0.04</v>
      </c>
      <c r="R100" s="236">
        <f>Q100*H100</f>
        <v>0.04</v>
      </c>
      <c r="S100" s="236">
        <v>0</v>
      </c>
      <c r="T100" s="23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8" t="s">
        <v>314</v>
      </c>
      <c r="AT100" s="238" t="s">
        <v>229</v>
      </c>
      <c r="AU100" s="238" t="s">
        <v>84</v>
      </c>
      <c r="AY100" s="18" t="s">
        <v>165</v>
      </c>
      <c r="BE100" s="239">
        <f>IF(N100="základní",J100,0)</f>
        <v>0</v>
      </c>
      <c r="BF100" s="239">
        <f>IF(N100="snížená",J100,0)</f>
        <v>0</v>
      </c>
      <c r="BG100" s="239">
        <f>IF(N100="zákl. přenesená",J100,0)</f>
        <v>0</v>
      </c>
      <c r="BH100" s="239">
        <f>IF(N100="sníž. přenesená",J100,0)</f>
        <v>0</v>
      </c>
      <c r="BI100" s="239">
        <f>IF(N100="nulová",J100,0)</f>
        <v>0</v>
      </c>
      <c r="BJ100" s="18" t="s">
        <v>82</v>
      </c>
      <c r="BK100" s="239">
        <f>ROUND(I100*H100,2)</f>
        <v>0</v>
      </c>
      <c r="BL100" s="18" t="s">
        <v>249</v>
      </c>
      <c r="BM100" s="238" t="s">
        <v>799</v>
      </c>
    </row>
    <row r="101" spans="1:65" s="2" customFormat="1" ht="16.5" customHeight="1">
      <c r="A101" s="39"/>
      <c r="B101" s="40"/>
      <c r="C101" s="227" t="s">
        <v>190</v>
      </c>
      <c r="D101" s="227" t="s">
        <v>167</v>
      </c>
      <c r="E101" s="228" t="s">
        <v>800</v>
      </c>
      <c r="F101" s="229" t="s">
        <v>801</v>
      </c>
      <c r="G101" s="230" t="s">
        <v>252</v>
      </c>
      <c r="H101" s="231">
        <v>1.5</v>
      </c>
      <c r="I101" s="232"/>
      <c r="J101" s="233">
        <f>ROUND(I101*H101,2)</f>
        <v>0</v>
      </c>
      <c r="K101" s="229" t="s">
        <v>171</v>
      </c>
      <c r="L101" s="45"/>
      <c r="M101" s="234" t="s">
        <v>19</v>
      </c>
      <c r="N101" s="235" t="s">
        <v>46</v>
      </c>
      <c r="O101" s="85"/>
      <c r="P101" s="236">
        <f>O101*H101</f>
        <v>0</v>
      </c>
      <c r="Q101" s="236">
        <v>0.00039</v>
      </c>
      <c r="R101" s="236">
        <f>Q101*H101</f>
        <v>0.000585</v>
      </c>
      <c r="S101" s="236">
        <v>0</v>
      </c>
      <c r="T101" s="23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8" t="s">
        <v>249</v>
      </c>
      <c r="AT101" s="238" t="s">
        <v>167</v>
      </c>
      <c r="AU101" s="238" t="s">
        <v>84</v>
      </c>
      <c r="AY101" s="18" t="s">
        <v>165</v>
      </c>
      <c r="BE101" s="239">
        <f>IF(N101="základní",J101,0)</f>
        <v>0</v>
      </c>
      <c r="BF101" s="239">
        <f>IF(N101="snížená",J101,0)</f>
        <v>0</v>
      </c>
      <c r="BG101" s="239">
        <f>IF(N101="zákl. přenesená",J101,0)</f>
        <v>0</v>
      </c>
      <c r="BH101" s="239">
        <f>IF(N101="sníž. přenesená",J101,0)</f>
        <v>0</v>
      </c>
      <c r="BI101" s="239">
        <f>IF(N101="nulová",J101,0)</f>
        <v>0</v>
      </c>
      <c r="BJ101" s="18" t="s">
        <v>82</v>
      </c>
      <c r="BK101" s="239">
        <f>ROUND(I101*H101,2)</f>
        <v>0</v>
      </c>
      <c r="BL101" s="18" t="s">
        <v>249</v>
      </c>
      <c r="BM101" s="238" t="s">
        <v>802</v>
      </c>
    </row>
    <row r="102" spans="1:65" s="2" customFormat="1" ht="16.5" customHeight="1">
      <c r="A102" s="39"/>
      <c r="B102" s="40"/>
      <c r="C102" s="227" t="s">
        <v>194</v>
      </c>
      <c r="D102" s="227" t="s">
        <v>167</v>
      </c>
      <c r="E102" s="228" t="s">
        <v>803</v>
      </c>
      <c r="F102" s="229" t="s">
        <v>804</v>
      </c>
      <c r="G102" s="230" t="s">
        <v>468</v>
      </c>
      <c r="H102" s="231">
        <v>1</v>
      </c>
      <c r="I102" s="232"/>
      <c r="J102" s="233">
        <f>ROUND(I102*H102,2)</f>
        <v>0</v>
      </c>
      <c r="K102" s="229" t="s">
        <v>171</v>
      </c>
      <c r="L102" s="45"/>
      <c r="M102" s="234" t="s">
        <v>19</v>
      </c>
      <c r="N102" s="235" t="s">
        <v>46</v>
      </c>
      <c r="O102" s="85"/>
      <c r="P102" s="236">
        <f>O102*H102</f>
        <v>0</v>
      </c>
      <c r="Q102" s="236">
        <v>0.00152</v>
      </c>
      <c r="R102" s="236">
        <f>Q102*H102</f>
        <v>0.00152</v>
      </c>
      <c r="S102" s="236">
        <v>0</v>
      </c>
      <c r="T102" s="23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8" t="s">
        <v>249</v>
      </c>
      <c r="AT102" s="238" t="s">
        <v>167</v>
      </c>
      <c r="AU102" s="238" t="s">
        <v>84</v>
      </c>
      <c r="AY102" s="18" t="s">
        <v>165</v>
      </c>
      <c r="BE102" s="239">
        <f>IF(N102="základní",J102,0)</f>
        <v>0</v>
      </c>
      <c r="BF102" s="239">
        <f>IF(N102="snížená",J102,0)</f>
        <v>0</v>
      </c>
      <c r="BG102" s="239">
        <f>IF(N102="zákl. přenesená",J102,0)</f>
        <v>0</v>
      </c>
      <c r="BH102" s="239">
        <f>IF(N102="sníž. přenesená",J102,0)</f>
        <v>0</v>
      </c>
      <c r="BI102" s="239">
        <f>IF(N102="nulová",J102,0)</f>
        <v>0</v>
      </c>
      <c r="BJ102" s="18" t="s">
        <v>82</v>
      </c>
      <c r="BK102" s="239">
        <f>ROUND(I102*H102,2)</f>
        <v>0</v>
      </c>
      <c r="BL102" s="18" t="s">
        <v>249</v>
      </c>
      <c r="BM102" s="238" t="s">
        <v>805</v>
      </c>
    </row>
    <row r="103" spans="1:65" s="2" customFormat="1" ht="16.5" customHeight="1">
      <c r="A103" s="39"/>
      <c r="B103" s="40"/>
      <c r="C103" s="227" t="s">
        <v>198</v>
      </c>
      <c r="D103" s="227" t="s">
        <v>167</v>
      </c>
      <c r="E103" s="228" t="s">
        <v>806</v>
      </c>
      <c r="F103" s="229" t="s">
        <v>807</v>
      </c>
      <c r="G103" s="230" t="s">
        <v>213</v>
      </c>
      <c r="H103" s="231">
        <v>0.085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249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249</v>
      </c>
      <c r="BM103" s="238" t="s">
        <v>808</v>
      </c>
    </row>
    <row r="104" spans="1:63" s="12" customFormat="1" ht="22.8" customHeight="1">
      <c r="A104" s="12"/>
      <c r="B104" s="211"/>
      <c r="C104" s="212"/>
      <c r="D104" s="213" t="s">
        <v>74</v>
      </c>
      <c r="E104" s="225" t="s">
        <v>809</v>
      </c>
      <c r="F104" s="225" t="s">
        <v>810</v>
      </c>
      <c r="G104" s="212"/>
      <c r="H104" s="212"/>
      <c r="I104" s="215"/>
      <c r="J104" s="226">
        <f>BK104</f>
        <v>0</v>
      </c>
      <c r="K104" s="212"/>
      <c r="L104" s="217"/>
      <c r="M104" s="218"/>
      <c r="N104" s="219"/>
      <c r="O104" s="219"/>
      <c r="P104" s="220">
        <f>SUM(P105:P108)</f>
        <v>0</v>
      </c>
      <c r="Q104" s="219"/>
      <c r="R104" s="220">
        <f>SUM(R105:R108)</f>
        <v>0.01034</v>
      </c>
      <c r="S104" s="219"/>
      <c r="T104" s="221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2" t="s">
        <v>84</v>
      </c>
      <c r="AT104" s="223" t="s">
        <v>74</v>
      </c>
      <c r="AU104" s="223" t="s">
        <v>82</v>
      </c>
      <c r="AY104" s="222" t="s">
        <v>165</v>
      </c>
      <c r="BK104" s="224">
        <f>SUM(BK105:BK108)</f>
        <v>0</v>
      </c>
    </row>
    <row r="105" spans="1:65" s="2" customFormat="1" ht="16.5" customHeight="1">
      <c r="A105" s="39"/>
      <c r="B105" s="40"/>
      <c r="C105" s="227" t="s">
        <v>205</v>
      </c>
      <c r="D105" s="227" t="s">
        <v>167</v>
      </c>
      <c r="E105" s="228" t="s">
        <v>811</v>
      </c>
      <c r="F105" s="229" t="s">
        <v>812</v>
      </c>
      <c r="G105" s="230" t="s">
        <v>468</v>
      </c>
      <c r="H105" s="231">
        <v>1</v>
      </c>
      <c r="I105" s="232"/>
      <c r="J105" s="233">
        <f>ROUND(I105*H105,2)</f>
        <v>0</v>
      </c>
      <c r="K105" s="229" t="s">
        <v>19</v>
      </c>
      <c r="L105" s="45"/>
      <c r="M105" s="234" t="s">
        <v>19</v>
      </c>
      <c r="N105" s="235" t="s">
        <v>46</v>
      </c>
      <c r="O105" s="85"/>
      <c r="P105" s="236">
        <f>O105*H105</f>
        <v>0</v>
      </c>
      <c r="Q105" s="236">
        <v>0.00627</v>
      </c>
      <c r="R105" s="236">
        <f>Q105*H105</f>
        <v>0.00627</v>
      </c>
      <c r="S105" s="236">
        <v>0</v>
      </c>
      <c r="T105" s="23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8" t="s">
        <v>249</v>
      </c>
      <c r="AT105" s="238" t="s">
        <v>167</v>
      </c>
      <c r="AU105" s="238" t="s">
        <v>84</v>
      </c>
      <c r="AY105" s="18" t="s">
        <v>165</v>
      </c>
      <c r="BE105" s="239">
        <f>IF(N105="základní",J105,0)</f>
        <v>0</v>
      </c>
      <c r="BF105" s="239">
        <f>IF(N105="snížená",J105,0)</f>
        <v>0</v>
      </c>
      <c r="BG105" s="239">
        <f>IF(N105="zákl. přenesená",J105,0)</f>
        <v>0</v>
      </c>
      <c r="BH105" s="239">
        <f>IF(N105="sníž. přenesená",J105,0)</f>
        <v>0</v>
      </c>
      <c r="BI105" s="239">
        <f>IF(N105="nulová",J105,0)</f>
        <v>0</v>
      </c>
      <c r="BJ105" s="18" t="s">
        <v>82</v>
      </c>
      <c r="BK105" s="239">
        <f>ROUND(I105*H105,2)</f>
        <v>0</v>
      </c>
      <c r="BL105" s="18" t="s">
        <v>249</v>
      </c>
      <c r="BM105" s="238" t="s">
        <v>813</v>
      </c>
    </row>
    <row r="106" spans="1:65" s="2" customFormat="1" ht="16.5" customHeight="1">
      <c r="A106" s="39"/>
      <c r="B106" s="40"/>
      <c r="C106" s="227" t="s">
        <v>210</v>
      </c>
      <c r="D106" s="227" t="s">
        <v>167</v>
      </c>
      <c r="E106" s="228" t="s">
        <v>814</v>
      </c>
      <c r="F106" s="229" t="s">
        <v>815</v>
      </c>
      <c r="G106" s="230" t="s">
        <v>261</v>
      </c>
      <c r="H106" s="231">
        <v>1</v>
      </c>
      <c r="I106" s="232"/>
      <c r="J106" s="233">
        <f>ROUND(I106*H106,2)</f>
        <v>0</v>
      </c>
      <c r="K106" s="229" t="s">
        <v>171</v>
      </c>
      <c r="L106" s="45"/>
      <c r="M106" s="234" t="s">
        <v>19</v>
      </c>
      <c r="N106" s="235" t="s">
        <v>46</v>
      </c>
      <c r="O106" s="85"/>
      <c r="P106" s="236">
        <f>O106*H106</f>
        <v>0</v>
      </c>
      <c r="Q106" s="236">
        <v>0.00068</v>
      </c>
      <c r="R106" s="236">
        <f>Q106*H106</f>
        <v>0.00068</v>
      </c>
      <c r="S106" s="236">
        <v>0</v>
      </c>
      <c r="T106" s="23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8" t="s">
        <v>249</v>
      </c>
      <c r="AT106" s="238" t="s">
        <v>167</v>
      </c>
      <c r="AU106" s="238" t="s">
        <v>84</v>
      </c>
      <c r="AY106" s="18" t="s">
        <v>165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18" t="s">
        <v>82</v>
      </c>
      <c r="BK106" s="239">
        <f>ROUND(I106*H106,2)</f>
        <v>0</v>
      </c>
      <c r="BL106" s="18" t="s">
        <v>249</v>
      </c>
      <c r="BM106" s="238" t="s">
        <v>816</v>
      </c>
    </row>
    <row r="107" spans="1:65" s="2" customFormat="1" ht="16.5" customHeight="1">
      <c r="A107" s="39"/>
      <c r="B107" s="40"/>
      <c r="C107" s="227" t="s">
        <v>217</v>
      </c>
      <c r="D107" s="227" t="s">
        <v>167</v>
      </c>
      <c r="E107" s="228" t="s">
        <v>817</v>
      </c>
      <c r="F107" s="229" t="s">
        <v>818</v>
      </c>
      <c r="G107" s="230" t="s">
        <v>468</v>
      </c>
      <c r="H107" s="231">
        <v>1</v>
      </c>
      <c r="I107" s="232"/>
      <c r="J107" s="233">
        <f>ROUND(I107*H107,2)</f>
        <v>0</v>
      </c>
      <c r="K107" s="229" t="s">
        <v>19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0.00339</v>
      </c>
      <c r="R107" s="236">
        <f>Q107*H107</f>
        <v>0.00339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249</v>
      </c>
      <c r="AT107" s="238" t="s">
        <v>167</v>
      </c>
      <c r="AU107" s="238" t="s">
        <v>84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249</v>
      </c>
      <c r="BM107" s="238" t="s">
        <v>819</v>
      </c>
    </row>
    <row r="108" spans="1:65" s="2" customFormat="1" ht="16.5" customHeight="1">
      <c r="A108" s="39"/>
      <c r="B108" s="40"/>
      <c r="C108" s="227" t="s">
        <v>223</v>
      </c>
      <c r="D108" s="227" t="s">
        <v>167</v>
      </c>
      <c r="E108" s="228" t="s">
        <v>820</v>
      </c>
      <c r="F108" s="229" t="s">
        <v>821</v>
      </c>
      <c r="G108" s="230" t="s">
        <v>213</v>
      </c>
      <c r="H108" s="231">
        <v>0.01</v>
      </c>
      <c r="I108" s="232"/>
      <c r="J108" s="233">
        <f>ROUND(I108*H108,2)</f>
        <v>0</v>
      </c>
      <c r="K108" s="229" t="s">
        <v>171</v>
      </c>
      <c r="L108" s="45"/>
      <c r="M108" s="234" t="s">
        <v>19</v>
      </c>
      <c r="N108" s="235" t="s">
        <v>46</v>
      </c>
      <c r="O108" s="85"/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8" t="s">
        <v>249</v>
      </c>
      <c r="AT108" s="238" t="s">
        <v>167</v>
      </c>
      <c r="AU108" s="238" t="s">
        <v>84</v>
      </c>
      <c r="AY108" s="18" t="s">
        <v>165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8" t="s">
        <v>82</v>
      </c>
      <c r="BK108" s="239">
        <f>ROUND(I108*H108,2)</f>
        <v>0</v>
      </c>
      <c r="BL108" s="18" t="s">
        <v>249</v>
      </c>
      <c r="BM108" s="238" t="s">
        <v>822</v>
      </c>
    </row>
    <row r="109" spans="1:63" s="12" customFormat="1" ht="22.8" customHeight="1">
      <c r="A109" s="12"/>
      <c r="B109" s="211"/>
      <c r="C109" s="212"/>
      <c r="D109" s="213" t="s">
        <v>74</v>
      </c>
      <c r="E109" s="225" t="s">
        <v>823</v>
      </c>
      <c r="F109" s="225" t="s">
        <v>824</v>
      </c>
      <c r="G109" s="212"/>
      <c r="H109" s="212"/>
      <c r="I109" s="215"/>
      <c r="J109" s="226">
        <f>BK109</f>
        <v>0</v>
      </c>
      <c r="K109" s="212"/>
      <c r="L109" s="217"/>
      <c r="M109" s="218"/>
      <c r="N109" s="219"/>
      <c r="O109" s="219"/>
      <c r="P109" s="220">
        <f>SUM(P110:P117)</f>
        <v>0</v>
      </c>
      <c r="Q109" s="219"/>
      <c r="R109" s="220">
        <f>SUM(R110:R117)</f>
        <v>0.26815</v>
      </c>
      <c r="S109" s="219"/>
      <c r="T109" s="221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2" t="s">
        <v>84</v>
      </c>
      <c r="AT109" s="223" t="s">
        <v>74</v>
      </c>
      <c r="AU109" s="223" t="s">
        <v>82</v>
      </c>
      <c r="AY109" s="222" t="s">
        <v>165</v>
      </c>
      <c r="BK109" s="224">
        <f>SUM(BK110:BK117)</f>
        <v>0</v>
      </c>
    </row>
    <row r="110" spans="1:65" s="2" customFormat="1" ht="16.5" customHeight="1">
      <c r="A110" s="39"/>
      <c r="B110" s="40"/>
      <c r="C110" s="227" t="s">
        <v>228</v>
      </c>
      <c r="D110" s="227" t="s">
        <v>167</v>
      </c>
      <c r="E110" s="228" t="s">
        <v>825</v>
      </c>
      <c r="F110" s="229" t="s">
        <v>826</v>
      </c>
      <c r="G110" s="230" t="s">
        <v>252</v>
      </c>
      <c r="H110" s="231">
        <v>72</v>
      </c>
      <c r="I110" s="232"/>
      <c r="J110" s="233">
        <f>ROUND(I110*H110,2)</f>
        <v>0</v>
      </c>
      <c r="K110" s="229" t="s">
        <v>19</v>
      </c>
      <c r="L110" s="45"/>
      <c r="M110" s="234" t="s">
        <v>19</v>
      </c>
      <c r="N110" s="235" t="s">
        <v>46</v>
      </c>
      <c r="O110" s="85"/>
      <c r="P110" s="236">
        <f>O110*H110</f>
        <v>0</v>
      </c>
      <c r="Q110" s="236">
        <v>0.0006</v>
      </c>
      <c r="R110" s="236">
        <f>Q110*H110</f>
        <v>0.043199999999999995</v>
      </c>
      <c r="S110" s="236">
        <v>0</v>
      </c>
      <c r="T110" s="23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8" t="s">
        <v>249</v>
      </c>
      <c r="AT110" s="238" t="s">
        <v>167</v>
      </c>
      <c r="AU110" s="238" t="s">
        <v>84</v>
      </c>
      <c r="AY110" s="18" t="s">
        <v>165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18" t="s">
        <v>82</v>
      </c>
      <c r="BK110" s="239">
        <f>ROUND(I110*H110,2)</f>
        <v>0</v>
      </c>
      <c r="BL110" s="18" t="s">
        <v>249</v>
      </c>
      <c r="BM110" s="238" t="s">
        <v>827</v>
      </c>
    </row>
    <row r="111" spans="1:65" s="2" customFormat="1" ht="16.5" customHeight="1">
      <c r="A111" s="39"/>
      <c r="B111" s="40"/>
      <c r="C111" s="227" t="s">
        <v>234</v>
      </c>
      <c r="D111" s="227" t="s">
        <v>167</v>
      </c>
      <c r="E111" s="228" t="s">
        <v>828</v>
      </c>
      <c r="F111" s="229" t="s">
        <v>829</v>
      </c>
      <c r="G111" s="230" t="s">
        <v>252</v>
      </c>
      <c r="H111" s="231">
        <v>28</v>
      </c>
      <c r="I111" s="232"/>
      <c r="J111" s="233">
        <f>ROUND(I111*H111,2)</f>
        <v>0</v>
      </c>
      <c r="K111" s="229" t="s">
        <v>19</v>
      </c>
      <c r="L111" s="45"/>
      <c r="M111" s="234" t="s">
        <v>19</v>
      </c>
      <c r="N111" s="235" t="s">
        <v>46</v>
      </c>
      <c r="O111" s="85"/>
      <c r="P111" s="236">
        <f>O111*H111</f>
        <v>0</v>
      </c>
      <c r="Q111" s="236">
        <v>0.0006</v>
      </c>
      <c r="R111" s="236">
        <f>Q111*H111</f>
        <v>0.0168</v>
      </c>
      <c r="S111" s="236">
        <v>0</v>
      </c>
      <c r="T111" s="23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8" t="s">
        <v>249</v>
      </c>
      <c r="AT111" s="238" t="s">
        <v>167</v>
      </c>
      <c r="AU111" s="238" t="s">
        <v>84</v>
      </c>
      <c r="AY111" s="18" t="s">
        <v>165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18" t="s">
        <v>82</v>
      </c>
      <c r="BK111" s="239">
        <f>ROUND(I111*H111,2)</f>
        <v>0</v>
      </c>
      <c r="BL111" s="18" t="s">
        <v>249</v>
      </c>
      <c r="BM111" s="238" t="s">
        <v>830</v>
      </c>
    </row>
    <row r="112" spans="1:65" s="2" customFormat="1" ht="16.5" customHeight="1">
      <c r="A112" s="39"/>
      <c r="B112" s="40"/>
      <c r="C112" s="227" t="s">
        <v>239</v>
      </c>
      <c r="D112" s="227" t="s">
        <v>167</v>
      </c>
      <c r="E112" s="228" t="s">
        <v>831</v>
      </c>
      <c r="F112" s="229" t="s">
        <v>832</v>
      </c>
      <c r="G112" s="230" t="s">
        <v>252</v>
      </c>
      <c r="H112" s="231">
        <v>24</v>
      </c>
      <c r="I112" s="232"/>
      <c r="J112" s="233">
        <f>ROUND(I112*H112,2)</f>
        <v>0</v>
      </c>
      <c r="K112" s="229" t="s">
        <v>19</v>
      </c>
      <c r="L112" s="45"/>
      <c r="M112" s="234" t="s">
        <v>19</v>
      </c>
      <c r="N112" s="235" t="s">
        <v>46</v>
      </c>
      <c r="O112" s="85"/>
      <c r="P112" s="236">
        <f>O112*H112</f>
        <v>0</v>
      </c>
      <c r="Q112" s="236">
        <v>0.00091</v>
      </c>
      <c r="R112" s="236">
        <f>Q112*H112</f>
        <v>0.02184</v>
      </c>
      <c r="S112" s="236">
        <v>0</v>
      </c>
      <c r="T112" s="23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8" t="s">
        <v>249</v>
      </c>
      <c r="AT112" s="238" t="s">
        <v>167</v>
      </c>
      <c r="AU112" s="238" t="s">
        <v>84</v>
      </c>
      <c r="AY112" s="18" t="s">
        <v>165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8" t="s">
        <v>82</v>
      </c>
      <c r="BK112" s="239">
        <f>ROUND(I112*H112,2)</f>
        <v>0</v>
      </c>
      <c r="BL112" s="18" t="s">
        <v>249</v>
      </c>
      <c r="BM112" s="238" t="s">
        <v>833</v>
      </c>
    </row>
    <row r="113" spans="1:65" s="2" customFormat="1" ht="16.5" customHeight="1">
      <c r="A113" s="39"/>
      <c r="B113" s="40"/>
      <c r="C113" s="227" t="s">
        <v>8</v>
      </c>
      <c r="D113" s="227" t="s">
        <v>167</v>
      </c>
      <c r="E113" s="228" t="s">
        <v>834</v>
      </c>
      <c r="F113" s="229" t="s">
        <v>835</v>
      </c>
      <c r="G113" s="230" t="s">
        <v>252</v>
      </c>
      <c r="H113" s="231">
        <v>36</v>
      </c>
      <c r="I113" s="232"/>
      <c r="J113" s="233">
        <f>ROUND(I113*H113,2)</f>
        <v>0</v>
      </c>
      <c r="K113" s="229" t="s">
        <v>19</v>
      </c>
      <c r="L113" s="45"/>
      <c r="M113" s="234" t="s">
        <v>19</v>
      </c>
      <c r="N113" s="235" t="s">
        <v>46</v>
      </c>
      <c r="O113" s="85"/>
      <c r="P113" s="236">
        <f>O113*H113</f>
        <v>0</v>
      </c>
      <c r="Q113" s="236">
        <v>0.00118</v>
      </c>
      <c r="R113" s="236">
        <f>Q113*H113</f>
        <v>0.042480000000000004</v>
      </c>
      <c r="S113" s="236">
        <v>0</v>
      </c>
      <c r="T113" s="237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38" t="s">
        <v>249</v>
      </c>
      <c r="AT113" s="238" t="s">
        <v>167</v>
      </c>
      <c r="AU113" s="238" t="s">
        <v>84</v>
      </c>
      <c r="AY113" s="18" t="s">
        <v>165</v>
      </c>
      <c r="BE113" s="239">
        <f>IF(N113="základní",J113,0)</f>
        <v>0</v>
      </c>
      <c r="BF113" s="239">
        <f>IF(N113="snížená",J113,0)</f>
        <v>0</v>
      </c>
      <c r="BG113" s="239">
        <f>IF(N113="zákl. přenesená",J113,0)</f>
        <v>0</v>
      </c>
      <c r="BH113" s="239">
        <f>IF(N113="sníž. přenesená",J113,0)</f>
        <v>0</v>
      </c>
      <c r="BI113" s="239">
        <f>IF(N113="nulová",J113,0)</f>
        <v>0</v>
      </c>
      <c r="BJ113" s="18" t="s">
        <v>82</v>
      </c>
      <c r="BK113" s="239">
        <f>ROUND(I113*H113,2)</f>
        <v>0</v>
      </c>
      <c r="BL113" s="18" t="s">
        <v>249</v>
      </c>
      <c r="BM113" s="238" t="s">
        <v>836</v>
      </c>
    </row>
    <row r="114" spans="1:65" s="2" customFormat="1" ht="16.5" customHeight="1">
      <c r="A114" s="39"/>
      <c r="B114" s="40"/>
      <c r="C114" s="227" t="s">
        <v>249</v>
      </c>
      <c r="D114" s="227" t="s">
        <v>167</v>
      </c>
      <c r="E114" s="228" t="s">
        <v>837</v>
      </c>
      <c r="F114" s="229" t="s">
        <v>838</v>
      </c>
      <c r="G114" s="230" t="s">
        <v>252</v>
      </c>
      <c r="H114" s="231">
        <v>85</v>
      </c>
      <c r="I114" s="232"/>
      <c r="J114" s="233">
        <f>ROUND(I114*H114,2)</f>
        <v>0</v>
      </c>
      <c r="K114" s="229" t="s">
        <v>19</v>
      </c>
      <c r="L114" s="45"/>
      <c r="M114" s="234" t="s">
        <v>19</v>
      </c>
      <c r="N114" s="235" t="s">
        <v>46</v>
      </c>
      <c r="O114" s="85"/>
      <c r="P114" s="236">
        <f>O114*H114</f>
        <v>0</v>
      </c>
      <c r="Q114" s="236">
        <v>0.0015</v>
      </c>
      <c r="R114" s="236">
        <f>Q114*H114</f>
        <v>0.1275</v>
      </c>
      <c r="S114" s="236">
        <v>0</v>
      </c>
      <c r="T114" s="23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8" t="s">
        <v>249</v>
      </c>
      <c r="AT114" s="238" t="s">
        <v>167</v>
      </c>
      <c r="AU114" s="238" t="s">
        <v>84</v>
      </c>
      <c r="AY114" s="18" t="s">
        <v>165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18" t="s">
        <v>82</v>
      </c>
      <c r="BK114" s="239">
        <f>ROUND(I114*H114,2)</f>
        <v>0</v>
      </c>
      <c r="BL114" s="18" t="s">
        <v>249</v>
      </c>
      <c r="BM114" s="238" t="s">
        <v>839</v>
      </c>
    </row>
    <row r="115" spans="1:65" s="2" customFormat="1" ht="16.5" customHeight="1">
      <c r="A115" s="39"/>
      <c r="B115" s="40"/>
      <c r="C115" s="227" t="s">
        <v>254</v>
      </c>
      <c r="D115" s="227" t="s">
        <v>167</v>
      </c>
      <c r="E115" s="228" t="s">
        <v>840</v>
      </c>
      <c r="F115" s="229" t="s">
        <v>841</v>
      </c>
      <c r="G115" s="230" t="s">
        <v>252</v>
      </c>
      <c r="H115" s="231">
        <v>124</v>
      </c>
      <c r="I115" s="232"/>
      <c r="J115" s="233">
        <f>ROUND(I115*H115,2)</f>
        <v>0</v>
      </c>
      <c r="K115" s="229" t="s">
        <v>171</v>
      </c>
      <c r="L115" s="45"/>
      <c r="M115" s="234" t="s">
        <v>19</v>
      </c>
      <c r="N115" s="235" t="s">
        <v>46</v>
      </c>
      <c r="O115" s="85"/>
      <c r="P115" s="236">
        <f>O115*H115</f>
        <v>0</v>
      </c>
      <c r="Q115" s="236">
        <v>7E-05</v>
      </c>
      <c r="R115" s="236">
        <f>Q115*H115</f>
        <v>0.008679999999999998</v>
      </c>
      <c r="S115" s="236">
        <v>0</v>
      </c>
      <c r="T115" s="237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8" t="s">
        <v>249</v>
      </c>
      <c r="AT115" s="238" t="s">
        <v>167</v>
      </c>
      <c r="AU115" s="238" t="s">
        <v>84</v>
      </c>
      <c r="AY115" s="18" t="s">
        <v>165</v>
      </c>
      <c r="BE115" s="239">
        <f>IF(N115="základní",J115,0)</f>
        <v>0</v>
      </c>
      <c r="BF115" s="239">
        <f>IF(N115="snížená",J115,0)</f>
        <v>0</v>
      </c>
      <c r="BG115" s="239">
        <f>IF(N115="zákl. přenesená",J115,0)</f>
        <v>0</v>
      </c>
      <c r="BH115" s="239">
        <f>IF(N115="sníž. přenesená",J115,0)</f>
        <v>0</v>
      </c>
      <c r="BI115" s="239">
        <f>IF(N115="nulová",J115,0)</f>
        <v>0</v>
      </c>
      <c r="BJ115" s="18" t="s">
        <v>82</v>
      </c>
      <c r="BK115" s="239">
        <f>ROUND(I115*H115,2)</f>
        <v>0</v>
      </c>
      <c r="BL115" s="18" t="s">
        <v>249</v>
      </c>
      <c r="BM115" s="238" t="s">
        <v>842</v>
      </c>
    </row>
    <row r="116" spans="1:65" s="2" customFormat="1" ht="16.5" customHeight="1">
      <c r="A116" s="39"/>
      <c r="B116" s="40"/>
      <c r="C116" s="227" t="s">
        <v>258</v>
      </c>
      <c r="D116" s="227" t="s">
        <v>167</v>
      </c>
      <c r="E116" s="228" t="s">
        <v>843</v>
      </c>
      <c r="F116" s="229" t="s">
        <v>844</v>
      </c>
      <c r="G116" s="230" t="s">
        <v>252</v>
      </c>
      <c r="H116" s="231">
        <v>85</v>
      </c>
      <c r="I116" s="232"/>
      <c r="J116" s="233">
        <f>ROUND(I116*H116,2)</f>
        <v>0</v>
      </c>
      <c r="K116" s="229" t="s">
        <v>171</v>
      </c>
      <c r="L116" s="45"/>
      <c r="M116" s="234" t="s">
        <v>19</v>
      </c>
      <c r="N116" s="235" t="s">
        <v>46</v>
      </c>
      <c r="O116" s="85"/>
      <c r="P116" s="236">
        <f>O116*H116</f>
        <v>0</v>
      </c>
      <c r="Q116" s="236">
        <v>9E-05</v>
      </c>
      <c r="R116" s="236">
        <f>Q116*H116</f>
        <v>0.0076500000000000005</v>
      </c>
      <c r="S116" s="236">
        <v>0</v>
      </c>
      <c r="T116" s="23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8" t="s">
        <v>249</v>
      </c>
      <c r="AT116" s="238" t="s">
        <v>167</v>
      </c>
      <c r="AU116" s="238" t="s">
        <v>84</v>
      </c>
      <c r="AY116" s="18" t="s">
        <v>165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8" t="s">
        <v>82</v>
      </c>
      <c r="BK116" s="239">
        <f>ROUND(I116*H116,2)</f>
        <v>0</v>
      </c>
      <c r="BL116" s="18" t="s">
        <v>249</v>
      </c>
      <c r="BM116" s="238" t="s">
        <v>845</v>
      </c>
    </row>
    <row r="117" spans="1:65" s="2" customFormat="1" ht="16.5" customHeight="1">
      <c r="A117" s="39"/>
      <c r="B117" s="40"/>
      <c r="C117" s="227" t="s">
        <v>263</v>
      </c>
      <c r="D117" s="227" t="s">
        <v>167</v>
      </c>
      <c r="E117" s="228" t="s">
        <v>846</v>
      </c>
      <c r="F117" s="229" t="s">
        <v>847</v>
      </c>
      <c r="G117" s="230" t="s">
        <v>213</v>
      </c>
      <c r="H117" s="231">
        <v>0.268</v>
      </c>
      <c r="I117" s="232"/>
      <c r="J117" s="233">
        <f>ROUND(I117*H117,2)</f>
        <v>0</v>
      </c>
      <c r="K117" s="229" t="s">
        <v>171</v>
      </c>
      <c r="L117" s="45"/>
      <c r="M117" s="234" t="s">
        <v>19</v>
      </c>
      <c r="N117" s="235" t="s">
        <v>46</v>
      </c>
      <c r="O117" s="85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8" t="s">
        <v>249</v>
      </c>
      <c r="AT117" s="238" t="s">
        <v>167</v>
      </c>
      <c r="AU117" s="238" t="s">
        <v>84</v>
      </c>
      <c r="AY117" s="18" t="s">
        <v>165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8" t="s">
        <v>82</v>
      </c>
      <c r="BK117" s="239">
        <f>ROUND(I117*H117,2)</f>
        <v>0</v>
      </c>
      <c r="BL117" s="18" t="s">
        <v>249</v>
      </c>
      <c r="BM117" s="238" t="s">
        <v>848</v>
      </c>
    </row>
    <row r="118" spans="1:63" s="12" customFormat="1" ht="22.8" customHeight="1">
      <c r="A118" s="12"/>
      <c r="B118" s="211"/>
      <c r="C118" s="212"/>
      <c r="D118" s="213" t="s">
        <v>74</v>
      </c>
      <c r="E118" s="225" t="s">
        <v>849</v>
      </c>
      <c r="F118" s="225" t="s">
        <v>850</v>
      </c>
      <c r="G118" s="212"/>
      <c r="H118" s="212"/>
      <c r="I118" s="215"/>
      <c r="J118" s="226">
        <f>BK118</f>
        <v>0</v>
      </c>
      <c r="K118" s="212"/>
      <c r="L118" s="217"/>
      <c r="M118" s="218"/>
      <c r="N118" s="219"/>
      <c r="O118" s="219"/>
      <c r="P118" s="220">
        <f>SUM(P119:P126)</f>
        <v>0</v>
      </c>
      <c r="Q118" s="219"/>
      <c r="R118" s="220">
        <f>SUM(R119:R126)</f>
        <v>0.01</v>
      </c>
      <c r="S118" s="219"/>
      <c r="T118" s="221">
        <f>SUM(T119:T126)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2" t="s">
        <v>84</v>
      </c>
      <c r="AT118" s="223" t="s">
        <v>74</v>
      </c>
      <c r="AU118" s="223" t="s">
        <v>82</v>
      </c>
      <c r="AY118" s="222" t="s">
        <v>165</v>
      </c>
      <c r="BK118" s="224">
        <f>SUM(BK119:BK126)</f>
        <v>0</v>
      </c>
    </row>
    <row r="119" spans="1:65" s="2" customFormat="1" ht="16.5" customHeight="1">
      <c r="A119" s="39"/>
      <c r="B119" s="40"/>
      <c r="C119" s="227" t="s">
        <v>267</v>
      </c>
      <c r="D119" s="227" t="s">
        <v>167</v>
      </c>
      <c r="E119" s="228" t="s">
        <v>851</v>
      </c>
      <c r="F119" s="229" t="s">
        <v>852</v>
      </c>
      <c r="G119" s="230" t="s">
        <v>261</v>
      </c>
      <c r="H119" s="231">
        <v>6</v>
      </c>
      <c r="I119" s="232"/>
      <c r="J119" s="233">
        <f>ROUND(I119*H119,2)</f>
        <v>0</v>
      </c>
      <c r="K119" s="229" t="s">
        <v>171</v>
      </c>
      <c r="L119" s="45"/>
      <c r="M119" s="234" t="s">
        <v>19</v>
      </c>
      <c r="N119" s="235" t="s">
        <v>46</v>
      </c>
      <c r="O119" s="85"/>
      <c r="P119" s="236">
        <f>O119*H119</f>
        <v>0</v>
      </c>
      <c r="Q119" s="236">
        <v>3E-05</v>
      </c>
      <c r="R119" s="236">
        <f>Q119*H119</f>
        <v>0.00018</v>
      </c>
      <c r="S119" s="236">
        <v>0</v>
      </c>
      <c r="T119" s="237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8" t="s">
        <v>249</v>
      </c>
      <c r="AT119" s="238" t="s">
        <v>167</v>
      </c>
      <c r="AU119" s="238" t="s">
        <v>84</v>
      </c>
      <c r="AY119" s="18" t="s">
        <v>165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8" t="s">
        <v>82</v>
      </c>
      <c r="BK119" s="239">
        <f>ROUND(I119*H119,2)</f>
        <v>0</v>
      </c>
      <c r="BL119" s="18" t="s">
        <v>249</v>
      </c>
      <c r="BM119" s="238" t="s">
        <v>853</v>
      </c>
    </row>
    <row r="120" spans="1:65" s="2" customFormat="1" ht="16.5" customHeight="1">
      <c r="A120" s="39"/>
      <c r="B120" s="40"/>
      <c r="C120" s="266" t="s">
        <v>7</v>
      </c>
      <c r="D120" s="266" t="s">
        <v>229</v>
      </c>
      <c r="E120" s="267" t="s">
        <v>854</v>
      </c>
      <c r="F120" s="268" t="s">
        <v>855</v>
      </c>
      <c r="G120" s="269" t="s">
        <v>261</v>
      </c>
      <c r="H120" s="270">
        <v>6</v>
      </c>
      <c r="I120" s="271"/>
      <c r="J120" s="272">
        <f>ROUND(I120*H120,2)</f>
        <v>0</v>
      </c>
      <c r="K120" s="268" t="s">
        <v>19</v>
      </c>
      <c r="L120" s="273"/>
      <c r="M120" s="274" t="s">
        <v>19</v>
      </c>
      <c r="N120" s="275" t="s">
        <v>46</v>
      </c>
      <c r="O120" s="85"/>
      <c r="P120" s="236">
        <f>O120*H120</f>
        <v>0</v>
      </c>
      <c r="Q120" s="236">
        <v>0.00014</v>
      </c>
      <c r="R120" s="236">
        <f>Q120*H120</f>
        <v>0.0008399999999999999</v>
      </c>
      <c r="S120" s="236">
        <v>0</v>
      </c>
      <c r="T120" s="23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8" t="s">
        <v>314</v>
      </c>
      <c r="AT120" s="238" t="s">
        <v>229</v>
      </c>
      <c r="AU120" s="238" t="s">
        <v>84</v>
      </c>
      <c r="AY120" s="18" t="s">
        <v>165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8" t="s">
        <v>82</v>
      </c>
      <c r="BK120" s="239">
        <f>ROUND(I120*H120,2)</f>
        <v>0</v>
      </c>
      <c r="BL120" s="18" t="s">
        <v>249</v>
      </c>
      <c r="BM120" s="238" t="s">
        <v>856</v>
      </c>
    </row>
    <row r="121" spans="1:65" s="2" customFormat="1" ht="16.5" customHeight="1">
      <c r="A121" s="39"/>
      <c r="B121" s="40"/>
      <c r="C121" s="227" t="s">
        <v>274</v>
      </c>
      <c r="D121" s="227" t="s">
        <v>167</v>
      </c>
      <c r="E121" s="228" t="s">
        <v>857</v>
      </c>
      <c r="F121" s="229" t="s">
        <v>858</v>
      </c>
      <c r="G121" s="230" t="s">
        <v>261</v>
      </c>
      <c r="H121" s="231">
        <v>6</v>
      </c>
      <c r="I121" s="232"/>
      <c r="J121" s="233">
        <f>ROUND(I121*H121,2)</f>
        <v>0</v>
      </c>
      <c r="K121" s="229" t="s">
        <v>171</v>
      </c>
      <c r="L121" s="45"/>
      <c r="M121" s="234" t="s">
        <v>19</v>
      </c>
      <c r="N121" s="235" t="s">
        <v>46</v>
      </c>
      <c r="O121" s="85"/>
      <c r="P121" s="236">
        <f>O121*H121</f>
        <v>0</v>
      </c>
      <c r="Q121" s="236">
        <v>8E-05</v>
      </c>
      <c r="R121" s="236">
        <f>Q121*H121</f>
        <v>0.00048000000000000007</v>
      </c>
      <c r="S121" s="236">
        <v>0</v>
      </c>
      <c r="T121" s="23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8" t="s">
        <v>249</v>
      </c>
      <c r="AT121" s="238" t="s">
        <v>167</v>
      </c>
      <c r="AU121" s="238" t="s">
        <v>84</v>
      </c>
      <c r="AY121" s="18" t="s">
        <v>165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8" t="s">
        <v>82</v>
      </c>
      <c r="BK121" s="239">
        <f>ROUND(I121*H121,2)</f>
        <v>0</v>
      </c>
      <c r="BL121" s="18" t="s">
        <v>249</v>
      </c>
      <c r="BM121" s="238" t="s">
        <v>859</v>
      </c>
    </row>
    <row r="122" spans="1:65" s="2" customFormat="1" ht="16.5" customHeight="1">
      <c r="A122" s="39"/>
      <c r="B122" s="40"/>
      <c r="C122" s="266" t="s">
        <v>278</v>
      </c>
      <c r="D122" s="266" t="s">
        <v>229</v>
      </c>
      <c r="E122" s="267" t="s">
        <v>860</v>
      </c>
      <c r="F122" s="268" t="s">
        <v>861</v>
      </c>
      <c r="G122" s="269" t="s">
        <v>261</v>
      </c>
      <c r="H122" s="270">
        <v>6</v>
      </c>
      <c r="I122" s="271"/>
      <c r="J122" s="272">
        <f>ROUND(I122*H122,2)</f>
        <v>0</v>
      </c>
      <c r="K122" s="268" t="s">
        <v>19</v>
      </c>
      <c r="L122" s="273"/>
      <c r="M122" s="274" t="s">
        <v>19</v>
      </c>
      <c r="N122" s="275" t="s">
        <v>46</v>
      </c>
      <c r="O122" s="85"/>
      <c r="P122" s="236">
        <f>O122*H122</f>
        <v>0</v>
      </c>
      <c r="Q122" s="236">
        <v>0.00046</v>
      </c>
      <c r="R122" s="236">
        <f>Q122*H122</f>
        <v>0.0027600000000000003</v>
      </c>
      <c r="S122" s="236">
        <v>0</v>
      </c>
      <c r="T122" s="23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8" t="s">
        <v>314</v>
      </c>
      <c r="AT122" s="238" t="s">
        <v>229</v>
      </c>
      <c r="AU122" s="238" t="s">
        <v>84</v>
      </c>
      <c r="AY122" s="18" t="s">
        <v>165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8" t="s">
        <v>82</v>
      </c>
      <c r="BK122" s="239">
        <f>ROUND(I122*H122,2)</f>
        <v>0</v>
      </c>
      <c r="BL122" s="18" t="s">
        <v>249</v>
      </c>
      <c r="BM122" s="238" t="s">
        <v>862</v>
      </c>
    </row>
    <row r="123" spans="1:65" s="2" customFormat="1" ht="16.5" customHeight="1">
      <c r="A123" s="39"/>
      <c r="B123" s="40"/>
      <c r="C123" s="227" t="s">
        <v>282</v>
      </c>
      <c r="D123" s="227" t="s">
        <v>167</v>
      </c>
      <c r="E123" s="228" t="s">
        <v>863</v>
      </c>
      <c r="F123" s="229" t="s">
        <v>864</v>
      </c>
      <c r="G123" s="230" t="s">
        <v>261</v>
      </c>
      <c r="H123" s="231">
        <v>1</v>
      </c>
      <c r="I123" s="232"/>
      <c r="J123" s="233">
        <f>ROUND(I123*H123,2)</f>
        <v>0</v>
      </c>
      <c r="K123" s="229" t="s">
        <v>171</v>
      </c>
      <c r="L123" s="45"/>
      <c r="M123" s="234" t="s">
        <v>19</v>
      </c>
      <c r="N123" s="235" t="s">
        <v>46</v>
      </c>
      <c r="O123" s="85"/>
      <c r="P123" s="236">
        <f>O123*H123</f>
        <v>0</v>
      </c>
      <c r="Q123" s="236">
        <v>0.00124</v>
      </c>
      <c r="R123" s="236">
        <f>Q123*H123</f>
        <v>0.00124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249</v>
      </c>
      <c r="AT123" s="238" t="s">
        <v>167</v>
      </c>
      <c r="AU123" s="238" t="s">
        <v>84</v>
      </c>
      <c r="AY123" s="18" t="s">
        <v>165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82</v>
      </c>
      <c r="BK123" s="239">
        <f>ROUND(I123*H123,2)</f>
        <v>0</v>
      </c>
      <c r="BL123" s="18" t="s">
        <v>249</v>
      </c>
      <c r="BM123" s="238" t="s">
        <v>865</v>
      </c>
    </row>
    <row r="124" spans="1:65" s="2" customFormat="1" ht="16.5" customHeight="1">
      <c r="A124" s="39"/>
      <c r="B124" s="40"/>
      <c r="C124" s="227" t="s">
        <v>286</v>
      </c>
      <c r="D124" s="227" t="s">
        <v>167</v>
      </c>
      <c r="E124" s="228" t="s">
        <v>866</v>
      </c>
      <c r="F124" s="229" t="s">
        <v>867</v>
      </c>
      <c r="G124" s="230" t="s">
        <v>261</v>
      </c>
      <c r="H124" s="231">
        <v>2</v>
      </c>
      <c r="I124" s="232"/>
      <c r="J124" s="233">
        <f>ROUND(I124*H124,2)</f>
        <v>0</v>
      </c>
      <c r="K124" s="229" t="s">
        <v>171</v>
      </c>
      <c r="L124" s="45"/>
      <c r="M124" s="234" t="s">
        <v>19</v>
      </c>
      <c r="N124" s="235" t="s">
        <v>46</v>
      </c>
      <c r="O124" s="85"/>
      <c r="P124" s="236">
        <f>O124*H124</f>
        <v>0</v>
      </c>
      <c r="Q124" s="236">
        <v>0.0005</v>
      </c>
      <c r="R124" s="236">
        <f>Q124*H124</f>
        <v>0.001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249</v>
      </c>
      <c r="AT124" s="238" t="s">
        <v>167</v>
      </c>
      <c r="AU124" s="238" t="s">
        <v>84</v>
      </c>
      <c r="AY124" s="18" t="s">
        <v>165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82</v>
      </c>
      <c r="BK124" s="239">
        <f>ROUND(I124*H124,2)</f>
        <v>0</v>
      </c>
      <c r="BL124" s="18" t="s">
        <v>249</v>
      </c>
      <c r="BM124" s="238" t="s">
        <v>868</v>
      </c>
    </row>
    <row r="125" spans="1:65" s="2" customFormat="1" ht="16.5" customHeight="1">
      <c r="A125" s="39"/>
      <c r="B125" s="40"/>
      <c r="C125" s="227" t="s">
        <v>290</v>
      </c>
      <c r="D125" s="227" t="s">
        <v>167</v>
      </c>
      <c r="E125" s="228" t="s">
        <v>869</v>
      </c>
      <c r="F125" s="229" t="s">
        <v>870</v>
      </c>
      <c r="G125" s="230" t="s">
        <v>261</v>
      </c>
      <c r="H125" s="231">
        <v>5</v>
      </c>
      <c r="I125" s="232"/>
      <c r="J125" s="233">
        <f>ROUND(I125*H125,2)</f>
        <v>0</v>
      </c>
      <c r="K125" s="229" t="s">
        <v>171</v>
      </c>
      <c r="L125" s="45"/>
      <c r="M125" s="234" t="s">
        <v>19</v>
      </c>
      <c r="N125" s="235" t="s">
        <v>46</v>
      </c>
      <c r="O125" s="85"/>
      <c r="P125" s="236">
        <f>O125*H125</f>
        <v>0</v>
      </c>
      <c r="Q125" s="236">
        <v>0.0007</v>
      </c>
      <c r="R125" s="236">
        <f>Q125*H125</f>
        <v>0.0035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249</v>
      </c>
      <c r="AT125" s="238" t="s">
        <v>167</v>
      </c>
      <c r="AU125" s="238" t="s">
        <v>84</v>
      </c>
      <c r="AY125" s="18" t="s">
        <v>165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82</v>
      </c>
      <c r="BK125" s="239">
        <f>ROUND(I125*H125,2)</f>
        <v>0</v>
      </c>
      <c r="BL125" s="18" t="s">
        <v>249</v>
      </c>
      <c r="BM125" s="238" t="s">
        <v>871</v>
      </c>
    </row>
    <row r="126" spans="1:65" s="2" customFormat="1" ht="16.5" customHeight="1">
      <c r="A126" s="39"/>
      <c r="B126" s="40"/>
      <c r="C126" s="227" t="s">
        <v>294</v>
      </c>
      <c r="D126" s="227" t="s">
        <v>167</v>
      </c>
      <c r="E126" s="228" t="s">
        <v>872</v>
      </c>
      <c r="F126" s="229" t="s">
        <v>873</v>
      </c>
      <c r="G126" s="230" t="s">
        <v>213</v>
      </c>
      <c r="H126" s="231">
        <v>0.01</v>
      </c>
      <c r="I126" s="232"/>
      <c r="J126" s="233">
        <f>ROUND(I126*H126,2)</f>
        <v>0</v>
      </c>
      <c r="K126" s="229" t="s">
        <v>171</v>
      </c>
      <c r="L126" s="45"/>
      <c r="M126" s="234" t="s">
        <v>19</v>
      </c>
      <c r="N126" s="235" t="s">
        <v>46</v>
      </c>
      <c r="O126" s="85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249</v>
      </c>
      <c r="AT126" s="238" t="s">
        <v>167</v>
      </c>
      <c r="AU126" s="238" t="s">
        <v>84</v>
      </c>
      <c r="AY126" s="18" t="s">
        <v>165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82</v>
      </c>
      <c r="BK126" s="239">
        <f>ROUND(I126*H126,2)</f>
        <v>0</v>
      </c>
      <c r="BL126" s="18" t="s">
        <v>249</v>
      </c>
      <c r="BM126" s="238" t="s">
        <v>874</v>
      </c>
    </row>
    <row r="127" spans="1:63" s="12" customFormat="1" ht="22.8" customHeight="1">
      <c r="A127" s="12"/>
      <c r="B127" s="211"/>
      <c r="C127" s="212"/>
      <c r="D127" s="213" t="s">
        <v>74</v>
      </c>
      <c r="E127" s="225" t="s">
        <v>875</v>
      </c>
      <c r="F127" s="225" t="s">
        <v>876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SUM(P128:P131)</f>
        <v>0</v>
      </c>
      <c r="Q127" s="219"/>
      <c r="R127" s="220">
        <f>SUM(R128:R131)</f>
        <v>0.33364000000000005</v>
      </c>
      <c r="S127" s="219"/>
      <c r="T127" s="221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84</v>
      </c>
      <c r="AT127" s="223" t="s">
        <v>74</v>
      </c>
      <c r="AU127" s="223" t="s">
        <v>82</v>
      </c>
      <c r="AY127" s="222" t="s">
        <v>165</v>
      </c>
      <c r="BK127" s="224">
        <f>SUM(BK128:BK131)</f>
        <v>0</v>
      </c>
    </row>
    <row r="128" spans="1:65" s="2" customFormat="1" ht="21.75" customHeight="1">
      <c r="A128" s="39"/>
      <c r="B128" s="40"/>
      <c r="C128" s="227" t="s">
        <v>298</v>
      </c>
      <c r="D128" s="227" t="s">
        <v>167</v>
      </c>
      <c r="E128" s="228" t="s">
        <v>877</v>
      </c>
      <c r="F128" s="229" t="s">
        <v>878</v>
      </c>
      <c r="G128" s="230" t="s">
        <v>261</v>
      </c>
      <c r="H128" s="231">
        <v>1</v>
      </c>
      <c r="I128" s="232"/>
      <c r="J128" s="233">
        <f>ROUND(I128*H128,2)</f>
        <v>0</v>
      </c>
      <c r="K128" s="229" t="s">
        <v>19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0.0348</v>
      </c>
      <c r="R128" s="236">
        <f>Q128*H128</f>
        <v>0.0348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249</v>
      </c>
      <c r="AT128" s="238" t="s">
        <v>167</v>
      </c>
      <c r="AU128" s="238" t="s">
        <v>84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249</v>
      </c>
      <c r="BM128" s="238" t="s">
        <v>879</v>
      </c>
    </row>
    <row r="129" spans="1:65" s="2" customFormat="1" ht="21.75" customHeight="1">
      <c r="A129" s="39"/>
      <c r="B129" s="40"/>
      <c r="C129" s="227" t="s">
        <v>302</v>
      </c>
      <c r="D129" s="227" t="s">
        <v>167</v>
      </c>
      <c r="E129" s="228" t="s">
        <v>880</v>
      </c>
      <c r="F129" s="229" t="s">
        <v>881</v>
      </c>
      <c r="G129" s="230" t="s">
        <v>261</v>
      </c>
      <c r="H129" s="231">
        <v>3</v>
      </c>
      <c r="I129" s="232"/>
      <c r="J129" s="233">
        <f>ROUND(I129*H129,2)</f>
        <v>0</v>
      </c>
      <c r="K129" s="229" t="s">
        <v>19</v>
      </c>
      <c r="L129" s="45"/>
      <c r="M129" s="234" t="s">
        <v>19</v>
      </c>
      <c r="N129" s="235" t="s">
        <v>46</v>
      </c>
      <c r="O129" s="85"/>
      <c r="P129" s="236">
        <f>O129*H129</f>
        <v>0</v>
      </c>
      <c r="Q129" s="236">
        <v>0.04784</v>
      </c>
      <c r="R129" s="236">
        <f>Q129*H129</f>
        <v>0.14352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249</v>
      </c>
      <c r="AT129" s="238" t="s">
        <v>167</v>
      </c>
      <c r="AU129" s="238" t="s">
        <v>84</v>
      </c>
      <c r="AY129" s="18" t="s">
        <v>165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82</v>
      </c>
      <c r="BK129" s="239">
        <f>ROUND(I129*H129,2)</f>
        <v>0</v>
      </c>
      <c r="BL129" s="18" t="s">
        <v>249</v>
      </c>
      <c r="BM129" s="238" t="s">
        <v>882</v>
      </c>
    </row>
    <row r="130" spans="1:65" s="2" customFormat="1" ht="21.75" customHeight="1">
      <c r="A130" s="39"/>
      <c r="B130" s="40"/>
      <c r="C130" s="227" t="s">
        <v>306</v>
      </c>
      <c r="D130" s="227" t="s">
        <v>167</v>
      </c>
      <c r="E130" s="228" t="s">
        <v>883</v>
      </c>
      <c r="F130" s="229" t="s">
        <v>884</v>
      </c>
      <c r="G130" s="230" t="s">
        <v>261</v>
      </c>
      <c r="H130" s="231">
        <v>2</v>
      </c>
      <c r="I130" s="232"/>
      <c r="J130" s="233">
        <f>ROUND(I130*H130,2)</f>
        <v>0</v>
      </c>
      <c r="K130" s="229" t="s">
        <v>19</v>
      </c>
      <c r="L130" s="45"/>
      <c r="M130" s="234" t="s">
        <v>19</v>
      </c>
      <c r="N130" s="235" t="s">
        <v>46</v>
      </c>
      <c r="O130" s="85"/>
      <c r="P130" s="236">
        <f>O130*H130</f>
        <v>0</v>
      </c>
      <c r="Q130" s="236">
        <v>0.07766</v>
      </c>
      <c r="R130" s="236">
        <f>Q130*H130</f>
        <v>0.15532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249</v>
      </c>
      <c r="AT130" s="238" t="s">
        <v>167</v>
      </c>
      <c r="AU130" s="238" t="s">
        <v>84</v>
      </c>
      <c r="AY130" s="18" t="s">
        <v>165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82</v>
      </c>
      <c r="BK130" s="239">
        <f>ROUND(I130*H130,2)</f>
        <v>0</v>
      </c>
      <c r="BL130" s="18" t="s">
        <v>249</v>
      </c>
      <c r="BM130" s="238" t="s">
        <v>885</v>
      </c>
    </row>
    <row r="131" spans="1:65" s="2" customFormat="1" ht="16.5" customHeight="1">
      <c r="A131" s="39"/>
      <c r="B131" s="40"/>
      <c r="C131" s="227" t="s">
        <v>310</v>
      </c>
      <c r="D131" s="227" t="s">
        <v>167</v>
      </c>
      <c r="E131" s="228" t="s">
        <v>886</v>
      </c>
      <c r="F131" s="229" t="s">
        <v>887</v>
      </c>
      <c r="G131" s="230" t="s">
        <v>213</v>
      </c>
      <c r="H131" s="231">
        <v>0.334</v>
      </c>
      <c r="I131" s="232"/>
      <c r="J131" s="233">
        <f>ROUND(I131*H131,2)</f>
        <v>0</v>
      </c>
      <c r="K131" s="229" t="s">
        <v>171</v>
      </c>
      <c r="L131" s="45"/>
      <c r="M131" s="234" t="s">
        <v>19</v>
      </c>
      <c r="N131" s="235" t="s">
        <v>46</v>
      </c>
      <c r="O131" s="85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249</v>
      </c>
      <c r="AT131" s="238" t="s">
        <v>167</v>
      </c>
      <c r="AU131" s="238" t="s">
        <v>84</v>
      </c>
      <c r="AY131" s="18" t="s">
        <v>165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82</v>
      </c>
      <c r="BK131" s="239">
        <f>ROUND(I131*H131,2)</f>
        <v>0</v>
      </c>
      <c r="BL131" s="18" t="s">
        <v>249</v>
      </c>
      <c r="BM131" s="238" t="s">
        <v>888</v>
      </c>
    </row>
    <row r="132" spans="1:63" s="12" customFormat="1" ht="22.8" customHeight="1">
      <c r="A132" s="12"/>
      <c r="B132" s="211"/>
      <c r="C132" s="212"/>
      <c r="D132" s="213" t="s">
        <v>74</v>
      </c>
      <c r="E132" s="225" t="s">
        <v>889</v>
      </c>
      <c r="F132" s="225" t="s">
        <v>890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SUM(P133:P137)</f>
        <v>0</v>
      </c>
      <c r="Q132" s="219"/>
      <c r="R132" s="220">
        <f>SUM(R133:R137)</f>
        <v>0</v>
      </c>
      <c r="S132" s="219"/>
      <c r="T132" s="221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84</v>
      </c>
      <c r="AT132" s="223" t="s">
        <v>74</v>
      </c>
      <c r="AU132" s="223" t="s">
        <v>82</v>
      </c>
      <c r="AY132" s="222" t="s">
        <v>165</v>
      </c>
      <c r="BK132" s="224">
        <f>SUM(BK133:BK137)</f>
        <v>0</v>
      </c>
    </row>
    <row r="133" spans="1:65" s="2" customFormat="1" ht="16.5" customHeight="1">
      <c r="A133" s="39"/>
      <c r="B133" s="40"/>
      <c r="C133" s="227" t="s">
        <v>314</v>
      </c>
      <c r="D133" s="227" t="s">
        <v>167</v>
      </c>
      <c r="E133" s="228" t="s">
        <v>891</v>
      </c>
      <c r="F133" s="229" t="s">
        <v>892</v>
      </c>
      <c r="G133" s="230" t="s">
        <v>261</v>
      </c>
      <c r="H133" s="231">
        <v>3</v>
      </c>
      <c r="I133" s="232"/>
      <c r="J133" s="233">
        <f>ROUND(I133*H133,2)</f>
        <v>0</v>
      </c>
      <c r="K133" s="229" t="s">
        <v>171</v>
      </c>
      <c r="L133" s="45"/>
      <c r="M133" s="234" t="s">
        <v>19</v>
      </c>
      <c r="N133" s="235" t="s">
        <v>46</v>
      </c>
      <c r="O133" s="85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249</v>
      </c>
      <c r="AT133" s="238" t="s">
        <v>167</v>
      </c>
      <c r="AU133" s="238" t="s">
        <v>84</v>
      </c>
      <c r="AY133" s="18" t="s">
        <v>165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82</v>
      </c>
      <c r="BK133" s="239">
        <f>ROUND(I133*H133,2)</f>
        <v>0</v>
      </c>
      <c r="BL133" s="18" t="s">
        <v>249</v>
      </c>
      <c r="BM133" s="238" t="s">
        <v>893</v>
      </c>
    </row>
    <row r="134" spans="1:65" s="2" customFormat="1" ht="16.5" customHeight="1">
      <c r="A134" s="39"/>
      <c r="B134" s="40"/>
      <c r="C134" s="266" t="s">
        <v>318</v>
      </c>
      <c r="D134" s="266" t="s">
        <v>229</v>
      </c>
      <c r="E134" s="267" t="s">
        <v>894</v>
      </c>
      <c r="F134" s="268" t="s">
        <v>895</v>
      </c>
      <c r="G134" s="269" t="s">
        <v>261</v>
      </c>
      <c r="H134" s="270">
        <v>2</v>
      </c>
      <c r="I134" s="271"/>
      <c r="J134" s="272">
        <f>ROUND(I134*H134,2)</f>
        <v>0</v>
      </c>
      <c r="K134" s="268" t="s">
        <v>19</v>
      </c>
      <c r="L134" s="273"/>
      <c r="M134" s="274" t="s">
        <v>19</v>
      </c>
      <c r="N134" s="275" t="s">
        <v>46</v>
      </c>
      <c r="O134" s="85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314</v>
      </c>
      <c r="AT134" s="238" t="s">
        <v>229</v>
      </c>
      <c r="AU134" s="238" t="s">
        <v>84</v>
      </c>
      <c r="AY134" s="18" t="s">
        <v>165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82</v>
      </c>
      <c r="BK134" s="239">
        <f>ROUND(I134*H134,2)</f>
        <v>0</v>
      </c>
      <c r="BL134" s="18" t="s">
        <v>249</v>
      </c>
      <c r="BM134" s="238" t="s">
        <v>896</v>
      </c>
    </row>
    <row r="135" spans="1:47" s="2" customFormat="1" ht="12">
      <c r="A135" s="39"/>
      <c r="B135" s="40"/>
      <c r="C135" s="41"/>
      <c r="D135" s="242" t="s">
        <v>897</v>
      </c>
      <c r="E135" s="41"/>
      <c r="F135" s="263" t="s">
        <v>898</v>
      </c>
      <c r="G135" s="41"/>
      <c r="H135" s="41"/>
      <c r="I135" s="147"/>
      <c r="J135" s="41"/>
      <c r="K135" s="41"/>
      <c r="L135" s="45"/>
      <c r="M135" s="264"/>
      <c r="N135" s="26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897</v>
      </c>
      <c r="AU135" s="18" t="s">
        <v>84</v>
      </c>
    </row>
    <row r="136" spans="1:65" s="2" customFormat="1" ht="16.5" customHeight="1">
      <c r="A136" s="39"/>
      <c r="B136" s="40"/>
      <c r="C136" s="266" t="s">
        <v>322</v>
      </c>
      <c r="D136" s="266" t="s">
        <v>229</v>
      </c>
      <c r="E136" s="267" t="s">
        <v>899</v>
      </c>
      <c r="F136" s="268" t="s">
        <v>900</v>
      </c>
      <c r="G136" s="269" t="s">
        <v>261</v>
      </c>
      <c r="H136" s="270">
        <v>1</v>
      </c>
      <c r="I136" s="271"/>
      <c r="J136" s="272">
        <f>ROUND(I136*H136,2)</f>
        <v>0</v>
      </c>
      <c r="K136" s="268" t="s">
        <v>19</v>
      </c>
      <c r="L136" s="273"/>
      <c r="M136" s="274" t="s">
        <v>19</v>
      </c>
      <c r="N136" s="275" t="s">
        <v>46</v>
      </c>
      <c r="O136" s="85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314</v>
      </c>
      <c r="AT136" s="238" t="s">
        <v>229</v>
      </c>
      <c r="AU136" s="238" t="s">
        <v>84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249</v>
      </c>
      <c r="BM136" s="238" t="s">
        <v>901</v>
      </c>
    </row>
    <row r="137" spans="1:47" s="2" customFormat="1" ht="12">
      <c r="A137" s="39"/>
      <c r="B137" s="40"/>
      <c r="C137" s="41"/>
      <c r="D137" s="242" t="s">
        <v>897</v>
      </c>
      <c r="E137" s="41"/>
      <c r="F137" s="263" t="s">
        <v>898</v>
      </c>
      <c r="G137" s="41"/>
      <c r="H137" s="41"/>
      <c r="I137" s="147"/>
      <c r="J137" s="41"/>
      <c r="K137" s="41"/>
      <c r="L137" s="45"/>
      <c r="M137" s="264"/>
      <c r="N137" s="26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897</v>
      </c>
      <c r="AU137" s="18" t="s">
        <v>84</v>
      </c>
    </row>
    <row r="138" spans="1:63" s="12" customFormat="1" ht="25.9" customHeight="1">
      <c r="A138" s="12"/>
      <c r="B138" s="211"/>
      <c r="C138" s="212"/>
      <c r="D138" s="213" t="s">
        <v>74</v>
      </c>
      <c r="E138" s="214" t="s">
        <v>461</v>
      </c>
      <c r="F138" s="214" t="s">
        <v>462</v>
      </c>
      <c r="G138" s="212"/>
      <c r="H138" s="212"/>
      <c r="I138" s="215"/>
      <c r="J138" s="216">
        <f>BK138</f>
        <v>0</v>
      </c>
      <c r="K138" s="212"/>
      <c r="L138" s="217"/>
      <c r="M138" s="218"/>
      <c r="N138" s="219"/>
      <c r="O138" s="219"/>
      <c r="P138" s="220">
        <f>P139</f>
        <v>0</v>
      </c>
      <c r="Q138" s="219"/>
      <c r="R138" s="220">
        <f>R139</f>
        <v>0</v>
      </c>
      <c r="S138" s="219"/>
      <c r="T138" s="22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190</v>
      </c>
      <c r="AT138" s="223" t="s">
        <v>74</v>
      </c>
      <c r="AU138" s="223" t="s">
        <v>75</v>
      </c>
      <c r="AY138" s="222" t="s">
        <v>165</v>
      </c>
      <c r="BK138" s="224">
        <f>BK139</f>
        <v>0</v>
      </c>
    </row>
    <row r="139" spans="1:63" s="12" customFormat="1" ht="22.8" customHeight="1">
      <c r="A139" s="12"/>
      <c r="B139" s="211"/>
      <c r="C139" s="212"/>
      <c r="D139" s="213" t="s">
        <v>74</v>
      </c>
      <c r="E139" s="225" t="s">
        <v>463</v>
      </c>
      <c r="F139" s="225" t="s">
        <v>464</v>
      </c>
      <c r="G139" s="212"/>
      <c r="H139" s="212"/>
      <c r="I139" s="215"/>
      <c r="J139" s="226">
        <f>BK139</f>
        <v>0</v>
      </c>
      <c r="K139" s="212"/>
      <c r="L139" s="217"/>
      <c r="M139" s="218"/>
      <c r="N139" s="219"/>
      <c r="O139" s="219"/>
      <c r="P139" s="220">
        <f>SUM(P140:P141)</f>
        <v>0</v>
      </c>
      <c r="Q139" s="219"/>
      <c r="R139" s="220">
        <f>SUM(R140:R141)</f>
        <v>0</v>
      </c>
      <c r="S139" s="219"/>
      <c r="T139" s="221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2" t="s">
        <v>190</v>
      </c>
      <c r="AT139" s="223" t="s">
        <v>74</v>
      </c>
      <c r="AU139" s="223" t="s">
        <v>82</v>
      </c>
      <c r="AY139" s="222" t="s">
        <v>165</v>
      </c>
      <c r="BK139" s="224">
        <f>SUM(BK140:BK141)</f>
        <v>0</v>
      </c>
    </row>
    <row r="140" spans="1:65" s="2" customFormat="1" ht="16.5" customHeight="1">
      <c r="A140" s="39"/>
      <c r="B140" s="40"/>
      <c r="C140" s="227" t="s">
        <v>326</v>
      </c>
      <c r="D140" s="227" t="s">
        <v>167</v>
      </c>
      <c r="E140" s="228" t="s">
        <v>902</v>
      </c>
      <c r="F140" s="229" t="s">
        <v>903</v>
      </c>
      <c r="G140" s="230" t="s">
        <v>261</v>
      </c>
      <c r="H140" s="231">
        <v>1</v>
      </c>
      <c r="I140" s="232"/>
      <c r="J140" s="233">
        <f>ROUND(I140*H140,2)</f>
        <v>0</v>
      </c>
      <c r="K140" s="229" t="s">
        <v>19</v>
      </c>
      <c r="L140" s="45"/>
      <c r="M140" s="234" t="s">
        <v>19</v>
      </c>
      <c r="N140" s="235" t="s">
        <v>46</v>
      </c>
      <c r="O140" s="85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443</v>
      </c>
      <c r="AT140" s="238" t="s">
        <v>167</v>
      </c>
      <c r="AU140" s="238" t="s">
        <v>84</v>
      </c>
      <c r="AY140" s="18" t="s">
        <v>165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82</v>
      </c>
      <c r="BK140" s="239">
        <f>ROUND(I140*H140,2)</f>
        <v>0</v>
      </c>
      <c r="BL140" s="18" t="s">
        <v>443</v>
      </c>
      <c r="BM140" s="238" t="s">
        <v>904</v>
      </c>
    </row>
    <row r="141" spans="1:65" s="2" customFormat="1" ht="16.5" customHeight="1">
      <c r="A141" s="39"/>
      <c r="B141" s="40"/>
      <c r="C141" s="227" t="s">
        <v>330</v>
      </c>
      <c r="D141" s="227" t="s">
        <v>167</v>
      </c>
      <c r="E141" s="228" t="s">
        <v>905</v>
      </c>
      <c r="F141" s="229" t="s">
        <v>906</v>
      </c>
      <c r="G141" s="230" t="s">
        <v>907</v>
      </c>
      <c r="H141" s="231">
        <v>1</v>
      </c>
      <c r="I141" s="232"/>
      <c r="J141" s="233">
        <f>ROUND(I141*H141,2)</f>
        <v>0</v>
      </c>
      <c r="K141" s="229" t="s">
        <v>19</v>
      </c>
      <c r="L141" s="45"/>
      <c r="M141" s="279" t="s">
        <v>19</v>
      </c>
      <c r="N141" s="280" t="s">
        <v>46</v>
      </c>
      <c r="O141" s="281"/>
      <c r="P141" s="282">
        <f>O141*H141</f>
        <v>0</v>
      </c>
      <c r="Q141" s="282">
        <v>0</v>
      </c>
      <c r="R141" s="282">
        <f>Q141*H141</f>
        <v>0</v>
      </c>
      <c r="S141" s="282">
        <v>0</v>
      </c>
      <c r="T141" s="28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908</v>
      </c>
      <c r="AT141" s="238" t="s">
        <v>167</v>
      </c>
      <c r="AU141" s="238" t="s">
        <v>84</v>
      </c>
      <c r="AY141" s="18" t="s">
        <v>165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82</v>
      </c>
      <c r="BK141" s="239">
        <f>ROUND(I141*H141,2)</f>
        <v>0</v>
      </c>
      <c r="BL141" s="18" t="s">
        <v>908</v>
      </c>
      <c r="BM141" s="238" t="s">
        <v>909</v>
      </c>
    </row>
    <row r="142" spans="1:31" s="2" customFormat="1" ht="6.95" customHeight="1">
      <c r="A142" s="39"/>
      <c r="B142" s="60"/>
      <c r="C142" s="61"/>
      <c r="D142" s="61"/>
      <c r="E142" s="61"/>
      <c r="F142" s="61"/>
      <c r="G142" s="61"/>
      <c r="H142" s="61"/>
      <c r="I142" s="176"/>
      <c r="J142" s="61"/>
      <c r="K142" s="61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93:K1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133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910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911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tr">
        <f>IF('Rekapitulace stavby'!AN10="","",'Rekapitulace stavby'!AN10)</f>
        <v>49455842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VODÁRENSKÁ AKCIOVÁ SPOLEČNOST, a.s.</v>
      </c>
      <c r="F17" s="39"/>
      <c r="G17" s="39"/>
      <c r="H17" s="39"/>
      <c r="I17" s="150" t="s">
        <v>29</v>
      </c>
      <c r="J17" s="134" t="str">
        <f>IF('Rekapitulace stavby'!AN11="","",'Rekapitulace stavby'!AN11)</f>
        <v>CZ49455842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tr">
        <f>IF('Rekapitulace stavby'!AN16="","",'Rekapitulace stavby'!AN16)</f>
        <v>18121578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Jaroslav Habán</v>
      </c>
      <c r="F23" s="39"/>
      <c r="G23" s="39"/>
      <c r="H23" s="39"/>
      <c r="I23" s="150" t="s">
        <v>29</v>
      </c>
      <c r="J23" s="134" t="str">
        <f>IF('Rekapitulace stavby'!AN17="","",'Rekapitulace stavby'!AN17)</f>
        <v/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tr">
        <f>IF('Rekapitulace stavby'!AN19="","",'Rekapitulace stavby'!AN19)</f>
        <v/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Křišťál</v>
      </c>
      <c r="F26" s="39"/>
      <c r="G26" s="39"/>
      <c r="H26" s="39"/>
      <c r="I26" s="150" t="s">
        <v>29</v>
      </c>
      <c r="J26" s="134" t="str">
        <f>IF('Rekapitulace stavby'!AN20="","",'Rekapitulace stavby'!AN20)</f>
        <v/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ROUND(J89,2)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ROUND((SUM(BE89:BE119)),2)</f>
        <v>0</v>
      </c>
      <c r="G35" s="39"/>
      <c r="H35" s="39"/>
      <c r="I35" s="165">
        <v>0.21</v>
      </c>
      <c r="J35" s="164">
        <f>ROUND(((SUM(BE89:BE119))*I35),2)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ROUND((SUM(BF89:BF119)),2)</f>
        <v>0</v>
      </c>
      <c r="G36" s="39"/>
      <c r="H36" s="39"/>
      <c r="I36" s="165">
        <v>0.15</v>
      </c>
      <c r="J36" s="164">
        <f>ROUND(((SUM(BF89:BF119))*I36),2)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ROUND((SUM(BG89:BG119)),2)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ROUND((SUM(BH89:BH119)),2)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ROUND((SUM(BI89:BI119)),2)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133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21e/2019 - D.1.03.02 Zemní rozvody VO a připojení NN objektu SO 03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SPOLEČNOST, a.s.</v>
      </c>
      <c r="G58" s="41"/>
      <c r="H58" s="41"/>
      <c r="I58" s="150" t="s">
        <v>33</v>
      </c>
      <c r="J58" s="37" t="str">
        <f>E23</f>
        <v>Ing. Jaroslav Habán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Křišťál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J89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912</v>
      </c>
      <c r="E64" s="189"/>
      <c r="F64" s="189"/>
      <c r="G64" s="189"/>
      <c r="H64" s="189"/>
      <c r="I64" s="190"/>
      <c r="J64" s="191">
        <f>J90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913</v>
      </c>
      <c r="E65" s="195"/>
      <c r="F65" s="195"/>
      <c r="G65" s="195"/>
      <c r="H65" s="195"/>
      <c r="I65" s="196"/>
      <c r="J65" s="197">
        <f>J91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914</v>
      </c>
      <c r="E66" s="195"/>
      <c r="F66" s="195"/>
      <c r="G66" s="195"/>
      <c r="H66" s="195"/>
      <c r="I66" s="196"/>
      <c r="J66" s="197">
        <f>J94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915</v>
      </c>
      <c r="E67" s="195"/>
      <c r="F67" s="195"/>
      <c r="G67" s="195"/>
      <c r="H67" s="195"/>
      <c r="I67" s="196"/>
      <c r="J67" s="197">
        <f>J100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147"/>
      <c r="J68" s="41"/>
      <c r="K68" s="41"/>
      <c r="L68" s="14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176"/>
      <c r="J69" s="61"/>
      <c r="K69" s="61"/>
      <c r="L69" s="14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179"/>
      <c r="J73" s="63"/>
      <c r="K73" s="63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150</v>
      </c>
      <c r="D74" s="41"/>
      <c r="E74" s="41"/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47"/>
      <c r="J75" s="41"/>
      <c r="K75" s="4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147"/>
      <c r="J76" s="41"/>
      <c r="K76" s="41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80" t="str">
        <f>E7</f>
        <v>REVITALIZACE STŘEDISKA BYSTŘICE NAD PERNŠTEJNEM</v>
      </c>
      <c r="F77" s="33"/>
      <c r="G77" s="33"/>
      <c r="H77" s="33"/>
      <c r="I77" s="147"/>
      <c r="J77" s="41"/>
      <c r="K77" s="4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132</v>
      </c>
      <c r="D78" s="23"/>
      <c r="E78" s="23"/>
      <c r="F78" s="23"/>
      <c r="G78" s="23"/>
      <c r="H78" s="23"/>
      <c r="I78" s="139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80" t="s">
        <v>133</v>
      </c>
      <c r="F79" s="41"/>
      <c r="G79" s="41"/>
      <c r="H79" s="41"/>
      <c r="I79" s="147"/>
      <c r="J79" s="41"/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134</v>
      </c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21e/2019 - D.1.03.02 Zemní rozvody VO a připojení NN objektu SO 03</v>
      </c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F14</f>
        <v xml:space="preserve"> </v>
      </c>
      <c r="G83" s="41"/>
      <c r="H83" s="41"/>
      <c r="I83" s="150" t="s">
        <v>23</v>
      </c>
      <c r="J83" s="73" t="str">
        <f>IF(J14="","",J14)</f>
        <v>28. 10. 2019</v>
      </c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47"/>
      <c r="J84" s="41"/>
      <c r="K84" s="4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E17</f>
        <v>VODÁRENSKÁ AKCIOVÁ SPOLEČNOST, a.s.</v>
      </c>
      <c r="G85" s="41"/>
      <c r="H85" s="41"/>
      <c r="I85" s="150" t="s">
        <v>33</v>
      </c>
      <c r="J85" s="37" t="str">
        <f>E23</f>
        <v>Ing. Jaroslav Habán</v>
      </c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31</v>
      </c>
      <c r="D86" s="41"/>
      <c r="E86" s="41"/>
      <c r="F86" s="28" t="str">
        <f>IF(E20="","",E20)</f>
        <v>Vyplň údaj</v>
      </c>
      <c r="G86" s="41"/>
      <c r="H86" s="41"/>
      <c r="I86" s="150" t="s">
        <v>37</v>
      </c>
      <c r="J86" s="37" t="str">
        <f>E26</f>
        <v>Křišťál</v>
      </c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99"/>
      <c r="B88" s="200"/>
      <c r="C88" s="201" t="s">
        <v>151</v>
      </c>
      <c r="D88" s="202" t="s">
        <v>60</v>
      </c>
      <c r="E88" s="202" t="s">
        <v>56</v>
      </c>
      <c r="F88" s="202" t="s">
        <v>57</v>
      </c>
      <c r="G88" s="202" t="s">
        <v>152</v>
      </c>
      <c r="H88" s="202" t="s">
        <v>153</v>
      </c>
      <c r="I88" s="203" t="s">
        <v>154</v>
      </c>
      <c r="J88" s="202" t="s">
        <v>139</v>
      </c>
      <c r="K88" s="204" t="s">
        <v>155</v>
      </c>
      <c r="L88" s="205"/>
      <c r="M88" s="93" t="s">
        <v>19</v>
      </c>
      <c r="N88" s="94" t="s">
        <v>45</v>
      </c>
      <c r="O88" s="94" t="s">
        <v>156</v>
      </c>
      <c r="P88" s="94" t="s">
        <v>157</v>
      </c>
      <c r="Q88" s="94" t="s">
        <v>158</v>
      </c>
      <c r="R88" s="94" t="s">
        <v>159</v>
      </c>
      <c r="S88" s="94" t="s">
        <v>160</v>
      </c>
      <c r="T88" s="95" t="s">
        <v>161</v>
      </c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</row>
    <row r="89" spans="1:63" s="2" customFormat="1" ht="22.8" customHeight="1">
      <c r="A89" s="39"/>
      <c r="B89" s="40"/>
      <c r="C89" s="100" t="s">
        <v>162</v>
      </c>
      <c r="D89" s="41"/>
      <c r="E89" s="41"/>
      <c r="F89" s="41"/>
      <c r="G89" s="41"/>
      <c r="H89" s="41"/>
      <c r="I89" s="147"/>
      <c r="J89" s="206">
        <f>BK89</f>
        <v>0</v>
      </c>
      <c r="K89" s="41"/>
      <c r="L89" s="45"/>
      <c r="M89" s="96"/>
      <c r="N89" s="207"/>
      <c r="O89" s="97"/>
      <c r="P89" s="208">
        <f>P90</f>
        <v>0</v>
      </c>
      <c r="Q89" s="97"/>
      <c r="R89" s="208">
        <f>R90</f>
        <v>17.9561</v>
      </c>
      <c r="S89" s="97"/>
      <c r="T89" s="209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74</v>
      </c>
      <c r="AU89" s="18" t="s">
        <v>140</v>
      </c>
      <c r="BK89" s="210">
        <f>BK90</f>
        <v>0</v>
      </c>
    </row>
    <row r="90" spans="1:63" s="12" customFormat="1" ht="25.9" customHeight="1">
      <c r="A90" s="12"/>
      <c r="B90" s="211"/>
      <c r="C90" s="212"/>
      <c r="D90" s="213" t="s">
        <v>74</v>
      </c>
      <c r="E90" s="214" t="s">
        <v>229</v>
      </c>
      <c r="F90" s="214" t="s">
        <v>916</v>
      </c>
      <c r="G90" s="212"/>
      <c r="H90" s="212"/>
      <c r="I90" s="215"/>
      <c r="J90" s="216">
        <f>BK90</f>
        <v>0</v>
      </c>
      <c r="K90" s="212"/>
      <c r="L90" s="217"/>
      <c r="M90" s="218"/>
      <c r="N90" s="219"/>
      <c r="O90" s="219"/>
      <c r="P90" s="220">
        <f>P91+P94+P100</f>
        <v>0</v>
      </c>
      <c r="Q90" s="219"/>
      <c r="R90" s="220">
        <f>R91+R94+R100</f>
        <v>17.9561</v>
      </c>
      <c r="S90" s="219"/>
      <c r="T90" s="221">
        <f>T91+T94+T100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2" t="s">
        <v>182</v>
      </c>
      <c r="AT90" s="223" t="s">
        <v>74</v>
      </c>
      <c r="AU90" s="223" t="s">
        <v>75</v>
      </c>
      <c r="AY90" s="222" t="s">
        <v>165</v>
      </c>
      <c r="BK90" s="224">
        <f>BK91+BK94+BK100</f>
        <v>0</v>
      </c>
    </row>
    <row r="91" spans="1:63" s="12" customFormat="1" ht="22.8" customHeight="1">
      <c r="A91" s="12"/>
      <c r="B91" s="211"/>
      <c r="C91" s="212"/>
      <c r="D91" s="213" t="s">
        <v>74</v>
      </c>
      <c r="E91" s="225" t="s">
        <v>917</v>
      </c>
      <c r="F91" s="225" t="s">
        <v>918</v>
      </c>
      <c r="G91" s="212"/>
      <c r="H91" s="212"/>
      <c r="I91" s="215"/>
      <c r="J91" s="226">
        <f>BK91</f>
        <v>0</v>
      </c>
      <c r="K91" s="212"/>
      <c r="L91" s="217"/>
      <c r="M91" s="218"/>
      <c r="N91" s="219"/>
      <c r="O91" s="219"/>
      <c r="P91" s="220">
        <f>SUM(P92:P93)</f>
        <v>0</v>
      </c>
      <c r="Q91" s="219"/>
      <c r="R91" s="220">
        <f>SUM(R92:R93)</f>
        <v>0</v>
      </c>
      <c r="S91" s="219"/>
      <c r="T91" s="221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2" t="s">
        <v>82</v>
      </c>
      <c r="AT91" s="223" t="s">
        <v>74</v>
      </c>
      <c r="AU91" s="223" t="s">
        <v>82</v>
      </c>
      <c r="AY91" s="222" t="s">
        <v>165</v>
      </c>
      <c r="BK91" s="224">
        <f>SUM(BK92:BK93)</f>
        <v>0</v>
      </c>
    </row>
    <row r="92" spans="1:65" s="2" customFormat="1" ht="16.5" customHeight="1">
      <c r="A92" s="39"/>
      <c r="B92" s="40"/>
      <c r="C92" s="227" t="s">
        <v>82</v>
      </c>
      <c r="D92" s="227" t="s">
        <v>167</v>
      </c>
      <c r="E92" s="228" t="s">
        <v>919</v>
      </c>
      <c r="F92" s="229" t="s">
        <v>920</v>
      </c>
      <c r="G92" s="230" t="s">
        <v>252</v>
      </c>
      <c r="H92" s="231">
        <v>95</v>
      </c>
      <c r="I92" s="232"/>
      <c r="J92" s="233">
        <f>ROUND(I92*H92,2)</f>
        <v>0</v>
      </c>
      <c r="K92" s="229" t="s">
        <v>19</v>
      </c>
      <c r="L92" s="45"/>
      <c r="M92" s="234" t="s">
        <v>19</v>
      </c>
      <c r="N92" s="235" t="s">
        <v>46</v>
      </c>
      <c r="O92" s="85"/>
      <c r="P92" s="236">
        <f>O92*H92</f>
        <v>0</v>
      </c>
      <c r="Q92" s="236">
        <v>0</v>
      </c>
      <c r="R92" s="236">
        <f>Q92*H92</f>
        <v>0</v>
      </c>
      <c r="S92" s="236">
        <v>0</v>
      </c>
      <c r="T92" s="237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38" t="s">
        <v>172</v>
      </c>
      <c r="AT92" s="238" t="s">
        <v>167</v>
      </c>
      <c r="AU92" s="238" t="s">
        <v>84</v>
      </c>
      <c r="AY92" s="18" t="s">
        <v>165</v>
      </c>
      <c r="BE92" s="239">
        <f>IF(N92="základní",J92,0)</f>
        <v>0</v>
      </c>
      <c r="BF92" s="239">
        <f>IF(N92="snížená",J92,0)</f>
        <v>0</v>
      </c>
      <c r="BG92" s="239">
        <f>IF(N92="zákl. přenesená",J92,0)</f>
        <v>0</v>
      </c>
      <c r="BH92" s="239">
        <f>IF(N92="sníž. přenesená",J92,0)</f>
        <v>0</v>
      </c>
      <c r="BI92" s="239">
        <f>IF(N92="nulová",J92,0)</f>
        <v>0</v>
      </c>
      <c r="BJ92" s="18" t="s">
        <v>82</v>
      </c>
      <c r="BK92" s="239">
        <f>ROUND(I92*H92,2)</f>
        <v>0</v>
      </c>
      <c r="BL92" s="18" t="s">
        <v>172</v>
      </c>
      <c r="BM92" s="238" t="s">
        <v>921</v>
      </c>
    </row>
    <row r="93" spans="1:65" s="2" customFormat="1" ht="16.5" customHeight="1">
      <c r="A93" s="39"/>
      <c r="B93" s="40"/>
      <c r="C93" s="227" t="s">
        <v>84</v>
      </c>
      <c r="D93" s="227" t="s">
        <v>167</v>
      </c>
      <c r="E93" s="228" t="s">
        <v>922</v>
      </c>
      <c r="F93" s="229" t="s">
        <v>923</v>
      </c>
      <c r="G93" s="230" t="s">
        <v>252</v>
      </c>
      <c r="H93" s="231">
        <v>115</v>
      </c>
      <c r="I93" s="232"/>
      <c r="J93" s="233">
        <f>ROUND(I93*H93,2)</f>
        <v>0</v>
      </c>
      <c r="K93" s="229" t="s">
        <v>19</v>
      </c>
      <c r="L93" s="45"/>
      <c r="M93" s="234" t="s">
        <v>19</v>
      </c>
      <c r="N93" s="235" t="s">
        <v>46</v>
      </c>
      <c r="O93" s="85"/>
      <c r="P93" s="236">
        <f>O93*H93</f>
        <v>0</v>
      </c>
      <c r="Q93" s="236">
        <v>0</v>
      </c>
      <c r="R93" s="236">
        <f>Q93*H93</f>
        <v>0</v>
      </c>
      <c r="S93" s="236">
        <v>0</v>
      </c>
      <c r="T93" s="23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8" t="s">
        <v>172</v>
      </c>
      <c r="AT93" s="238" t="s">
        <v>167</v>
      </c>
      <c r="AU93" s="238" t="s">
        <v>84</v>
      </c>
      <c r="AY93" s="18" t="s">
        <v>165</v>
      </c>
      <c r="BE93" s="239">
        <f>IF(N93="základní",J93,0)</f>
        <v>0</v>
      </c>
      <c r="BF93" s="239">
        <f>IF(N93="snížená",J93,0)</f>
        <v>0</v>
      </c>
      <c r="BG93" s="239">
        <f>IF(N93="zákl. přenesená",J93,0)</f>
        <v>0</v>
      </c>
      <c r="BH93" s="239">
        <f>IF(N93="sníž. přenesená",J93,0)</f>
        <v>0</v>
      </c>
      <c r="BI93" s="239">
        <f>IF(N93="nulová",J93,0)</f>
        <v>0</v>
      </c>
      <c r="BJ93" s="18" t="s">
        <v>82</v>
      </c>
      <c r="BK93" s="239">
        <f>ROUND(I93*H93,2)</f>
        <v>0</v>
      </c>
      <c r="BL93" s="18" t="s">
        <v>172</v>
      </c>
      <c r="BM93" s="238" t="s">
        <v>924</v>
      </c>
    </row>
    <row r="94" spans="1:63" s="12" customFormat="1" ht="22.8" customHeight="1">
      <c r="A94" s="12"/>
      <c r="B94" s="211"/>
      <c r="C94" s="212"/>
      <c r="D94" s="213" t="s">
        <v>74</v>
      </c>
      <c r="E94" s="225" t="s">
        <v>925</v>
      </c>
      <c r="F94" s="225" t="s">
        <v>926</v>
      </c>
      <c r="G94" s="212"/>
      <c r="H94" s="212"/>
      <c r="I94" s="215"/>
      <c r="J94" s="226">
        <f>BK94</f>
        <v>0</v>
      </c>
      <c r="K94" s="212"/>
      <c r="L94" s="217"/>
      <c r="M94" s="218"/>
      <c r="N94" s="219"/>
      <c r="O94" s="219"/>
      <c r="P94" s="220">
        <f>SUM(P95:P99)</f>
        <v>0</v>
      </c>
      <c r="Q94" s="219"/>
      <c r="R94" s="220">
        <f>SUM(R95:R99)</f>
        <v>0</v>
      </c>
      <c r="S94" s="219"/>
      <c r="T94" s="221">
        <f>SUM(T95:T99)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2" t="s">
        <v>82</v>
      </c>
      <c r="AT94" s="223" t="s">
        <v>74</v>
      </c>
      <c r="AU94" s="223" t="s">
        <v>82</v>
      </c>
      <c r="AY94" s="222" t="s">
        <v>165</v>
      </c>
      <c r="BK94" s="224">
        <f>SUM(BK95:BK99)</f>
        <v>0</v>
      </c>
    </row>
    <row r="95" spans="1:65" s="2" customFormat="1" ht="16.5" customHeight="1">
      <c r="A95" s="39"/>
      <c r="B95" s="40"/>
      <c r="C95" s="227" t="s">
        <v>182</v>
      </c>
      <c r="D95" s="227" t="s">
        <v>167</v>
      </c>
      <c r="E95" s="228" t="s">
        <v>927</v>
      </c>
      <c r="F95" s="229" t="s">
        <v>928</v>
      </c>
      <c r="G95" s="230" t="s">
        <v>929</v>
      </c>
      <c r="H95" s="231">
        <v>1</v>
      </c>
      <c r="I95" s="232"/>
      <c r="J95" s="233">
        <f>ROUND(I95*H95,2)</f>
        <v>0</v>
      </c>
      <c r="K95" s="229" t="s">
        <v>19</v>
      </c>
      <c r="L95" s="45"/>
      <c r="M95" s="234" t="s">
        <v>19</v>
      </c>
      <c r="N95" s="235" t="s">
        <v>46</v>
      </c>
      <c r="O95" s="85"/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8" t="s">
        <v>172</v>
      </c>
      <c r="AT95" s="238" t="s">
        <v>167</v>
      </c>
      <c r="AU95" s="238" t="s">
        <v>84</v>
      </c>
      <c r="AY95" s="18" t="s">
        <v>165</v>
      </c>
      <c r="BE95" s="239">
        <f>IF(N95="základní",J95,0)</f>
        <v>0</v>
      </c>
      <c r="BF95" s="239">
        <f>IF(N95="snížená",J95,0)</f>
        <v>0</v>
      </c>
      <c r="BG95" s="239">
        <f>IF(N95="zákl. přenesená",J95,0)</f>
        <v>0</v>
      </c>
      <c r="BH95" s="239">
        <f>IF(N95="sníž. přenesená",J95,0)</f>
        <v>0</v>
      </c>
      <c r="BI95" s="239">
        <f>IF(N95="nulová",J95,0)</f>
        <v>0</v>
      </c>
      <c r="BJ95" s="18" t="s">
        <v>82</v>
      </c>
      <c r="BK95" s="239">
        <f>ROUND(I95*H95,2)</f>
        <v>0</v>
      </c>
      <c r="BL95" s="18" t="s">
        <v>172</v>
      </c>
      <c r="BM95" s="238" t="s">
        <v>930</v>
      </c>
    </row>
    <row r="96" spans="1:65" s="2" customFormat="1" ht="16.5" customHeight="1">
      <c r="A96" s="39"/>
      <c r="B96" s="40"/>
      <c r="C96" s="227" t="s">
        <v>172</v>
      </c>
      <c r="D96" s="227" t="s">
        <v>167</v>
      </c>
      <c r="E96" s="228" t="s">
        <v>931</v>
      </c>
      <c r="F96" s="229" t="s">
        <v>932</v>
      </c>
      <c r="G96" s="230" t="s">
        <v>929</v>
      </c>
      <c r="H96" s="231">
        <v>1</v>
      </c>
      <c r="I96" s="232"/>
      <c r="J96" s="233">
        <f>ROUND(I96*H96,2)</f>
        <v>0</v>
      </c>
      <c r="K96" s="229" t="s">
        <v>19</v>
      </c>
      <c r="L96" s="45"/>
      <c r="M96" s="234" t="s">
        <v>19</v>
      </c>
      <c r="N96" s="235" t="s">
        <v>46</v>
      </c>
      <c r="O96" s="85"/>
      <c r="P96" s="236">
        <f>O96*H96</f>
        <v>0</v>
      </c>
      <c r="Q96" s="236">
        <v>0</v>
      </c>
      <c r="R96" s="236">
        <f>Q96*H96</f>
        <v>0</v>
      </c>
      <c r="S96" s="236">
        <v>0</v>
      </c>
      <c r="T96" s="23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8" t="s">
        <v>172</v>
      </c>
      <c r="AT96" s="238" t="s">
        <v>167</v>
      </c>
      <c r="AU96" s="238" t="s">
        <v>84</v>
      </c>
      <c r="AY96" s="18" t="s">
        <v>165</v>
      </c>
      <c r="BE96" s="239">
        <f>IF(N96="základní",J96,0)</f>
        <v>0</v>
      </c>
      <c r="BF96" s="239">
        <f>IF(N96="snížená",J96,0)</f>
        <v>0</v>
      </c>
      <c r="BG96" s="239">
        <f>IF(N96="zákl. přenesená",J96,0)</f>
        <v>0</v>
      </c>
      <c r="BH96" s="239">
        <f>IF(N96="sníž. přenesená",J96,0)</f>
        <v>0</v>
      </c>
      <c r="BI96" s="239">
        <f>IF(N96="nulová",J96,0)</f>
        <v>0</v>
      </c>
      <c r="BJ96" s="18" t="s">
        <v>82</v>
      </c>
      <c r="BK96" s="239">
        <f>ROUND(I96*H96,2)</f>
        <v>0</v>
      </c>
      <c r="BL96" s="18" t="s">
        <v>172</v>
      </c>
      <c r="BM96" s="238" t="s">
        <v>933</v>
      </c>
    </row>
    <row r="97" spans="1:65" s="2" customFormat="1" ht="16.5" customHeight="1">
      <c r="A97" s="39"/>
      <c r="B97" s="40"/>
      <c r="C97" s="227" t="s">
        <v>190</v>
      </c>
      <c r="D97" s="227" t="s">
        <v>167</v>
      </c>
      <c r="E97" s="228" t="s">
        <v>934</v>
      </c>
      <c r="F97" s="229" t="s">
        <v>935</v>
      </c>
      <c r="G97" s="230" t="s">
        <v>929</v>
      </c>
      <c r="H97" s="231">
        <v>1</v>
      </c>
      <c r="I97" s="232"/>
      <c r="J97" s="233">
        <f>ROUND(I97*H97,2)</f>
        <v>0</v>
      </c>
      <c r="K97" s="229" t="s">
        <v>19</v>
      </c>
      <c r="L97" s="45"/>
      <c r="M97" s="234" t="s">
        <v>19</v>
      </c>
      <c r="N97" s="235" t="s">
        <v>46</v>
      </c>
      <c r="O97" s="85"/>
      <c r="P97" s="236">
        <f>O97*H97</f>
        <v>0</v>
      </c>
      <c r="Q97" s="236">
        <v>0</v>
      </c>
      <c r="R97" s="236">
        <f>Q97*H97</f>
        <v>0</v>
      </c>
      <c r="S97" s="236">
        <v>0</v>
      </c>
      <c r="T97" s="23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8" t="s">
        <v>172</v>
      </c>
      <c r="AT97" s="238" t="s">
        <v>167</v>
      </c>
      <c r="AU97" s="238" t="s">
        <v>84</v>
      </c>
      <c r="AY97" s="18" t="s">
        <v>165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18" t="s">
        <v>82</v>
      </c>
      <c r="BK97" s="239">
        <f>ROUND(I97*H97,2)</f>
        <v>0</v>
      </c>
      <c r="BL97" s="18" t="s">
        <v>172</v>
      </c>
      <c r="BM97" s="238" t="s">
        <v>936</v>
      </c>
    </row>
    <row r="98" spans="1:65" s="2" customFormat="1" ht="16.5" customHeight="1">
      <c r="A98" s="39"/>
      <c r="B98" s="40"/>
      <c r="C98" s="227" t="s">
        <v>194</v>
      </c>
      <c r="D98" s="227" t="s">
        <v>167</v>
      </c>
      <c r="E98" s="228" t="s">
        <v>937</v>
      </c>
      <c r="F98" s="229" t="s">
        <v>938</v>
      </c>
      <c r="G98" s="230" t="s">
        <v>929</v>
      </c>
      <c r="H98" s="231">
        <v>1</v>
      </c>
      <c r="I98" s="232"/>
      <c r="J98" s="233">
        <f>ROUND(I98*H98,2)</f>
        <v>0</v>
      </c>
      <c r="K98" s="229" t="s">
        <v>19</v>
      </c>
      <c r="L98" s="45"/>
      <c r="M98" s="234" t="s">
        <v>19</v>
      </c>
      <c r="N98" s="235" t="s">
        <v>46</v>
      </c>
      <c r="O98" s="85"/>
      <c r="P98" s="236">
        <f>O98*H98</f>
        <v>0</v>
      </c>
      <c r="Q98" s="236">
        <v>0</v>
      </c>
      <c r="R98" s="236">
        <f>Q98*H98</f>
        <v>0</v>
      </c>
      <c r="S98" s="236">
        <v>0</v>
      </c>
      <c r="T98" s="23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8" t="s">
        <v>172</v>
      </c>
      <c r="AT98" s="238" t="s">
        <v>167</v>
      </c>
      <c r="AU98" s="238" t="s">
        <v>84</v>
      </c>
      <c r="AY98" s="18" t="s">
        <v>165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18" t="s">
        <v>82</v>
      </c>
      <c r="BK98" s="239">
        <f>ROUND(I98*H98,2)</f>
        <v>0</v>
      </c>
      <c r="BL98" s="18" t="s">
        <v>172</v>
      </c>
      <c r="BM98" s="238" t="s">
        <v>939</v>
      </c>
    </row>
    <row r="99" spans="1:65" s="2" customFormat="1" ht="16.5" customHeight="1">
      <c r="A99" s="39"/>
      <c r="B99" s="40"/>
      <c r="C99" s="227" t="s">
        <v>198</v>
      </c>
      <c r="D99" s="227" t="s">
        <v>167</v>
      </c>
      <c r="E99" s="228" t="s">
        <v>940</v>
      </c>
      <c r="F99" s="229" t="s">
        <v>941</v>
      </c>
      <c r="G99" s="230" t="s">
        <v>929</v>
      </c>
      <c r="H99" s="231">
        <v>1</v>
      </c>
      <c r="I99" s="232"/>
      <c r="J99" s="233">
        <f>ROUND(I99*H99,2)</f>
        <v>0</v>
      </c>
      <c r="K99" s="229" t="s">
        <v>19</v>
      </c>
      <c r="L99" s="45"/>
      <c r="M99" s="234" t="s">
        <v>19</v>
      </c>
      <c r="N99" s="235" t="s">
        <v>46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8" t="s">
        <v>172</v>
      </c>
      <c r="AT99" s="238" t="s">
        <v>167</v>
      </c>
      <c r="AU99" s="238" t="s">
        <v>84</v>
      </c>
      <c r="AY99" s="18" t="s">
        <v>165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8" t="s">
        <v>82</v>
      </c>
      <c r="BK99" s="239">
        <f>ROUND(I99*H99,2)</f>
        <v>0</v>
      </c>
      <c r="BL99" s="18" t="s">
        <v>172</v>
      </c>
      <c r="BM99" s="238" t="s">
        <v>942</v>
      </c>
    </row>
    <row r="100" spans="1:63" s="12" customFormat="1" ht="22.8" customHeight="1">
      <c r="A100" s="12"/>
      <c r="B100" s="211"/>
      <c r="C100" s="212"/>
      <c r="D100" s="213" t="s">
        <v>74</v>
      </c>
      <c r="E100" s="225" t="s">
        <v>943</v>
      </c>
      <c r="F100" s="225" t="s">
        <v>944</v>
      </c>
      <c r="G100" s="212"/>
      <c r="H100" s="212"/>
      <c r="I100" s="215"/>
      <c r="J100" s="226">
        <f>BK100</f>
        <v>0</v>
      </c>
      <c r="K100" s="212"/>
      <c r="L100" s="217"/>
      <c r="M100" s="218"/>
      <c r="N100" s="219"/>
      <c r="O100" s="219"/>
      <c r="P100" s="220">
        <f>SUM(P101:P119)</f>
        <v>0</v>
      </c>
      <c r="Q100" s="219"/>
      <c r="R100" s="220">
        <f>SUM(R101:R119)</f>
        <v>17.9561</v>
      </c>
      <c r="S100" s="219"/>
      <c r="T100" s="221">
        <f>SUM(T101:T119)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2" t="s">
        <v>182</v>
      </c>
      <c r="AT100" s="223" t="s">
        <v>74</v>
      </c>
      <c r="AU100" s="223" t="s">
        <v>82</v>
      </c>
      <c r="AY100" s="222" t="s">
        <v>165</v>
      </c>
      <c r="BK100" s="224">
        <f>SUM(BK101:BK119)</f>
        <v>0</v>
      </c>
    </row>
    <row r="101" spans="1:65" s="2" customFormat="1" ht="16.5" customHeight="1">
      <c r="A101" s="39"/>
      <c r="B101" s="40"/>
      <c r="C101" s="227" t="s">
        <v>205</v>
      </c>
      <c r="D101" s="227" t="s">
        <v>167</v>
      </c>
      <c r="E101" s="228" t="s">
        <v>945</v>
      </c>
      <c r="F101" s="229" t="s">
        <v>946</v>
      </c>
      <c r="G101" s="230" t="s">
        <v>252</v>
      </c>
      <c r="H101" s="231">
        <v>115</v>
      </c>
      <c r="I101" s="232"/>
      <c r="J101" s="233">
        <f>ROUND(I101*H101,2)</f>
        <v>0</v>
      </c>
      <c r="K101" s="229" t="s">
        <v>171</v>
      </c>
      <c r="L101" s="45"/>
      <c r="M101" s="234" t="s">
        <v>19</v>
      </c>
      <c r="N101" s="235" t="s">
        <v>46</v>
      </c>
      <c r="O101" s="85"/>
      <c r="P101" s="236">
        <f>O101*H101</f>
        <v>0</v>
      </c>
      <c r="Q101" s="236">
        <v>0</v>
      </c>
      <c r="R101" s="236">
        <f>Q101*H101</f>
        <v>0</v>
      </c>
      <c r="S101" s="236">
        <v>0</v>
      </c>
      <c r="T101" s="23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8" t="s">
        <v>443</v>
      </c>
      <c r="AT101" s="238" t="s">
        <v>167</v>
      </c>
      <c r="AU101" s="238" t="s">
        <v>84</v>
      </c>
      <c r="AY101" s="18" t="s">
        <v>165</v>
      </c>
      <c r="BE101" s="239">
        <f>IF(N101="základní",J101,0)</f>
        <v>0</v>
      </c>
      <c r="BF101" s="239">
        <f>IF(N101="snížená",J101,0)</f>
        <v>0</v>
      </c>
      <c r="BG101" s="239">
        <f>IF(N101="zákl. přenesená",J101,0)</f>
        <v>0</v>
      </c>
      <c r="BH101" s="239">
        <f>IF(N101="sníž. přenesená",J101,0)</f>
        <v>0</v>
      </c>
      <c r="BI101" s="239">
        <f>IF(N101="nulová",J101,0)</f>
        <v>0</v>
      </c>
      <c r="BJ101" s="18" t="s">
        <v>82</v>
      </c>
      <c r="BK101" s="239">
        <f>ROUND(I101*H101,2)</f>
        <v>0</v>
      </c>
      <c r="BL101" s="18" t="s">
        <v>443</v>
      </c>
      <c r="BM101" s="238" t="s">
        <v>947</v>
      </c>
    </row>
    <row r="102" spans="1:47" s="2" customFormat="1" ht="12">
      <c r="A102" s="39"/>
      <c r="B102" s="40"/>
      <c r="C102" s="41"/>
      <c r="D102" s="242" t="s">
        <v>202</v>
      </c>
      <c r="E102" s="41"/>
      <c r="F102" s="263" t="s">
        <v>948</v>
      </c>
      <c r="G102" s="41"/>
      <c r="H102" s="41"/>
      <c r="I102" s="147"/>
      <c r="J102" s="41"/>
      <c r="K102" s="41"/>
      <c r="L102" s="45"/>
      <c r="M102" s="264"/>
      <c r="N102" s="26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202</v>
      </c>
      <c r="AU102" s="18" t="s">
        <v>84</v>
      </c>
    </row>
    <row r="103" spans="1:65" s="2" customFormat="1" ht="21.75" customHeight="1">
      <c r="A103" s="39"/>
      <c r="B103" s="40"/>
      <c r="C103" s="227" t="s">
        <v>210</v>
      </c>
      <c r="D103" s="227" t="s">
        <v>167</v>
      </c>
      <c r="E103" s="228" t="s">
        <v>949</v>
      </c>
      <c r="F103" s="229" t="s">
        <v>950</v>
      </c>
      <c r="G103" s="230" t="s">
        <v>252</v>
      </c>
      <c r="H103" s="231">
        <v>115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443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443</v>
      </c>
      <c r="BM103" s="238" t="s">
        <v>951</v>
      </c>
    </row>
    <row r="104" spans="1:47" s="2" customFormat="1" ht="12">
      <c r="A104" s="39"/>
      <c r="B104" s="40"/>
      <c r="C104" s="41"/>
      <c r="D104" s="242" t="s">
        <v>202</v>
      </c>
      <c r="E104" s="41"/>
      <c r="F104" s="263" t="s">
        <v>948</v>
      </c>
      <c r="G104" s="41"/>
      <c r="H104" s="41"/>
      <c r="I104" s="147"/>
      <c r="J104" s="41"/>
      <c r="K104" s="41"/>
      <c r="L104" s="45"/>
      <c r="M104" s="264"/>
      <c r="N104" s="265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202</v>
      </c>
      <c r="AU104" s="18" t="s">
        <v>84</v>
      </c>
    </row>
    <row r="105" spans="1:65" s="2" customFormat="1" ht="21.75" customHeight="1">
      <c r="A105" s="39"/>
      <c r="B105" s="40"/>
      <c r="C105" s="227" t="s">
        <v>217</v>
      </c>
      <c r="D105" s="227" t="s">
        <v>167</v>
      </c>
      <c r="E105" s="228" t="s">
        <v>952</v>
      </c>
      <c r="F105" s="229" t="s">
        <v>953</v>
      </c>
      <c r="G105" s="230" t="s">
        <v>252</v>
      </c>
      <c r="H105" s="231">
        <v>115</v>
      </c>
      <c r="I105" s="232"/>
      <c r="J105" s="233">
        <f>ROUND(I105*H105,2)</f>
        <v>0</v>
      </c>
      <c r="K105" s="229" t="s">
        <v>171</v>
      </c>
      <c r="L105" s="45"/>
      <c r="M105" s="234" t="s">
        <v>19</v>
      </c>
      <c r="N105" s="235" t="s">
        <v>46</v>
      </c>
      <c r="O105" s="85"/>
      <c r="P105" s="236">
        <f>O105*H105</f>
        <v>0</v>
      </c>
      <c r="Q105" s="236">
        <v>0.15614</v>
      </c>
      <c r="R105" s="236">
        <f>Q105*H105</f>
        <v>17.9561</v>
      </c>
      <c r="S105" s="236">
        <v>0</v>
      </c>
      <c r="T105" s="23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8" t="s">
        <v>443</v>
      </c>
      <c r="AT105" s="238" t="s">
        <v>167</v>
      </c>
      <c r="AU105" s="238" t="s">
        <v>84</v>
      </c>
      <c r="AY105" s="18" t="s">
        <v>165</v>
      </c>
      <c r="BE105" s="239">
        <f>IF(N105="základní",J105,0)</f>
        <v>0</v>
      </c>
      <c r="BF105" s="239">
        <f>IF(N105="snížená",J105,0)</f>
        <v>0</v>
      </c>
      <c r="BG105" s="239">
        <f>IF(N105="zákl. přenesená",J105,0)</f>
        <v>0</v>
      </c>
      <c r="BH105" s="239">
        <f>IF(N105="sníž. přenesená",J105,0)</f>
        <v>0</v>
      </c>
      <c r="BI105" s="239">
        <f>IF(N105="nulová",J105,0)</f>
        <v>0</v>
      </c>
      <c r="BJ105" s="18" t="s">
        <v>82</v>
      </c>
      <c r="BK105" s="239">
        <f>ROUND(I105*H105,2)</f>
        <v>0</v>
      </c>
      <c r="BL105" s="18" t="s">
        <v>443</v>
      </c>
      <c r="BM105" s="238" t="s">
        <v>954</v>
      </c>
    </row>
    <row r="106" spans="1:47" s="2" customFormat="1" ht="12">
      <c r="A106" s="39"/>
      <c r="B106" s="40"/>
      <c r="C106" s="41"/>
      <c r="D106" s="242" t="s">
        <v>202</v>
      </c>
      <c r="E106" s="41"/>
      <c r="F106" s="263" t="s">
        <v>955</v>
      </c>
      <c r="G106" s="41"/>
      <c r="H106" s="41"/>
      <c r="I106" s="147"/>
      <c r="J106" s="41"/>
      <c r="K106" s="41"/>
      <c r="L106" s="45"/>
      <c r="M106" s="264"/>
      <c r="N106" s="265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202</v>
      </c>
      <c r="AU106" s="18" t="s">
        <v>84</v>
      </c>
    </row>
    <row r="107" spans="1:65" s="2" customFormat="1" ht="16.5" customHeight="1">
      <c r="A107" s="39"/>
      <c r="B107" s="40"/>
      <c r="C107" s="227" t="s">
        <v>223</v>
      </c>
      <c r="D107" s="227" t="s">
        <v>167</v>
      </c>
      <c r="E107" s="228" t="s">
        <v>956</v>
      </c>
      <c r="F107" s="229" t="s">
        <v>957</v>
      </c>
      <c r="G107" s="230" t="s">
        <v>170</v>
      </c>
      <c r="H107" s="231">
        <v>115</v>
      </c>
      <c r="I107" s="232"/>
      <c r="J107" s="233">
        <f>ROUND(I107*H107,2)</f>
        <v>0</v>
      </c>
      <c r="K107" s="229" t="s">
        <v>171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</v>
      </c>
      <c r="R107" s="236">
        <f>Q107*H107</f>
        <v>0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443</v>
      </c>
      <c r="AT107" s="238" t="s">
        <v>167</v>
      </c>
      <c r="AU107" s="238" t="s">
        <v>84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443</v>
      </c>
      <c r="BM107" s="238" t="s">
        <v>958</v>
      </c>
    </row>
    <row r="108" spans="1:47" s="2" customFormat="1" ht="12">
      <c r="A108" s="39"/>
      <c r="B108" s="40"/>
      <c r="C108" s="41"/>
      <c r="D108" s="242" t="s">
        <v>202</v>
      </c>
      <c r="E108" s="41"/>
      <c r="F108" s="263" t="s">
        <v>959</v>
      </c>
      <c r="G108" s="41"/>
      <c r="H108" s="41"/>
      <c r="I108" s="147"/>
      <c r="J108" s="41"/>
      <c r="K108" s="41"/>
      <c r="L108" s="45"/>
      <c r="M108" s="264"/>
      <c r="N108" s="26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202</v>
      </c>
      <c r="AU108" s="18" t="s">
        <v>84</v>
      </c>
    </row>
    <row r="109" spans="1:65" s="2" customFormat="1" ht="21.75" customHeight="1">
      <c r="A109" s="39"/>
      <c r="B109" s="40"/>
      <c r="C109" s="227" t="s">
        <v>228</v>
      </c>
      <c r="D109" s="227" t="s">
        <v>167</v>
      </c>
      <c r="E109" s="228" t="s">
        <v>960</v>
      </c>
      <c r="F109" s="229" t="s">
        <v>961</v>
      </c>
      <c r="G109" s="230" t="s">
        <v>170</v>
      </c>
      <c r="H109" s="231">
        <v>23</v>
      </c>
      <c r="I109" s="232"/>
      <c r="J109" s="233">
        <f>ROUND(I109*H109,2)</f>
        <v>0</v>
      </c>
      <c r="K109" s="229" t="s">
        <v>171</v>
      </c>
      <c r="L109" s="45"/>
      <c r="M109" s="234" t="s">
        <v>19</v>
      </c>
      <c r="N109" s="235" t="s">
        <v>46</v>
      </c>
      <c r="O109" s="85"/>
      <c r="P109" s="236">
        <f>O109*H109</f>
        <v>0</v>
      </c>
      <c r="Q109" s="236">
        <v>0</v>
      </c>
      <c r="R109" s="236">
        <f>Q109*H109</f>
        <v>0</v>
      </c>
      <c r="S109" s="236">
        <v>0</v>
      </c>
      <c r="T109" s="23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8" t="s">
        <v>443</v>
      </c>
      <c r="AT109" s="238" t="s">
        <v>167</v>
      </c>
      <c r="AU109" s="238" t="s">
        <v>84</v>
      </c>
      <c r="AY109" s="18" t="s">
        <v>165</v>
      </c>
      <c r="BE109" s="239">
        <f>IF(N109="základní",J109,0)</f>
        <v>0</v>
      </c>
      <c r="BF109" s="239">
        <f>IF(N109="snížená",J109,0)</f>
        <v>0</v>
      </c>
      <c r="BG109" s="239">
        <f>IF(N109="zákl. přenesená",J109,0)</f>
        <v>0</v>
      </c>
      <c r="BH109" s="239">
        <f>IF(N109="sníž. přenesená",J109,0)</f>
        <v>0</v>
      </c>
      <c r="BI109" s="239">
        <f>IF(N109="nulová",J109,0)</f>
        <v>0</v>
      </c>
      <c r="BJ109" s="18" t="s">
        <v>82</v>
      </c>
      <c r="BK109" s="239">
        <f>ROUND(I109*H109,2)</f>
        <v>0</v>
      </c>
      <c r="BL109" s="18" t="s">
        <v>443</v>
      </c>
      <c r="BM109" s="238" t="s">
        <v>962</v>
      </c>
    </row>
    <row r="110" spans="1:47" s="2" customFormat="1" ht="12">
      <c r="A110" s="39"/>
      <c r="B110" s="40"/>
      <c r="C110" s="41"/>
      <c r="D110" s="242" t="s">
        <v>202</v>
      </c>
      <c r="E110" s="41"/>
      <c r="F110" s="263" t="s">
        <v>963</v>
      </c>
      <c r="G110" s="41"/>
      <c r="H110" s="41"/>
      <c r="I110" s="147"/>
      <c r="J110" s="41"/>
      <c r="K110" s="41"/>
      <c r="L110" s="45"/>
      <c r="M110" s="264"/>
      <c r="N110" s="26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202</v>
      </c>
      <c r="AU110" s="18" t="s">
        <v>84</v>
      </c>
    </row>
    <row r="111" spans="1:51" s="13" customFormat="1" ht="12">
      <c r="A111" s="13"/>
      <c r="B111" s="240"/>
      <c r="C111" s="241"/>
      <c r="D111" s="242" t="s">
        <v>174</v>
      </c>
      <c r="E111" s="243" t="s">
        <v>19</v>
      </c>
      <c r="F111" s="244" t="s">
        <v>964</v>
      </c>
      <c r="G111" s="241"/>
      <c r="H111" s="245">
        <v>36.8</v>
      </c>
      <c r="I111" s="246"/>
      <c r="J111" s="241"/>
      <c r="K111" s="241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174</v>
      </c>
      <c r="AU111" s="251" t="s">
        <v>84</v>
      </c>
      <c r="AV111" s="13" t="s">
        <v>84</v>
      </c>
      <c r="AW111" s="13" t="s">
        <v>36</v>
      </c>
      <c r="AX111" s="13" t="s">
        <v>75</v>
      </c>
      <c r="AY111" s="251" t="s">
        <v>165</v>
      </c>
    </row>
    <row r="112" spans="1:51" s="13" customFormat="1" ht="12">
      <c r="A112" s="13"/>
      <c r="B112" s="240"/>
      <c r="C112" s="241"/>
      <c r="D112" s="242" t="s">
        <v>174</v>
      </c>
      <c r="E112" s="243" t="s">
        <v>19</v>
      </c>
      <c r="F112" s="244" t="s">
        <v>965</v>
      </c>
      <c r="G112" s="241"/>
      <c r="H112" s="245">
        <v>-13.8</v>
      </c>
      <c r="I112" s="246"/>
      <c r="J112" s="241"/>
      <c r="K112" s="241"/>
      <c r="L112" s="247"/>
      <c r="M112" s="248"/>
      <c r="N112" s="249"/>
      <c r="O112" s="249"/>
      <c r="P112" s="249"/>
      <c r="Q112" s="249"/>
      <c r="R112" s="249"/>
      <c r="S112" s="249"/>
      <c r="T112" s="25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1" t="s">
        <v>174</v>
      </c>
      <c r="AU112" s="251" t="s">
        <v>84</v>
      </c>
      <c r="AV112" s="13" t="s">
        <v>84</v>
      </c>
      <c r="AW112" s="13" t="s">
        <v>36</v>
      </c>
      <c r="AX112" s="13" t="s">
        <v>75</v>
      </c>
      <c r="AY112" s="251" t="s">
        <v>165</v>
      </c>
    </row>
    <row r="113" spans="1:51" s="14" customFormat="1" ht="12">
      <c r="A113" s="14"/>
      <c r="B113" s="252"/>
      <c r="C113" s="253"/>
      <c r="D113" s="242" t="s">
        <v>174</v>
      </c>
      <c r="E113" s="254" t="s">
        <v>19</v>
      </c>
      <c r="F113" s="255" t="s">
        <v>178</v>
      </c>
      <c r="G113" s="253"/>
      <c r="H113" s="256">
        <v>22.999999999999996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2" t="s">
        <v>174</v>
      </c>
      <c r="AU113" s="262" t="s">
        <v>84</v>
      </c>
      <c r="AV113" s="14" t="s">
        <v>172</v>
      </c>
      <c r="AW113" s="14" t="s">
        <v>36</v>
      </c>
      <c r="AX113" s="14" t="s">
        <v>82</v>
      </c>
      <c r="AY113" s="262" t="s">
        <v>165</v>
      </c>
    </row>
    <row r="114" spans="1:65" s="2" customFormat="1" ht="21.75" customHeight="1">
      <c r="A114" s="39"/>
      <c r="B114" s="40"/>
      <c r="C114" s="227" t="s">
        <v>234</v>
      </c>
      <c r="D114" s="227" t="s">
        <v>167</v>
      </c>
      <c r="E114" s="228" t="s">
        <v>966</v>
      </c>
      <c r="F114" s="229" t="s">
        <v>967</v>
      </c>
      <c r="G114" s="230" t="s">
        <v>170</v>
      </c>
      <c r="H114" s="231">
        <v>276</v>
      </c>
      <c r="I114" s="232"/>
      <c r="J114" s="233">
        <f>ROUND(I114*H114,2)</f>
        <v>0</v>
      </c>
      <c r="K114" s="229" t="s">
        <v>171</v>
      </c>
      <c r="L114" s="45"/>
      <c r="M114" s="234" t="s">
        <v>19</v>
      </c>
      <c r="N114" s="235" t="s">
        <v>46</v>
      </c>
      <c r="O114" s="85"/>
      <c r="P114" s="236">
        <f>O114*H114</f>
        <v>0</v>
      </c>
      <c r="Q114" s="236">
        <v>0</v>
      </c>
      <c r="R114" s="236">
        <f>Q114*H114</f>
        <v>0</v>
      </c>
      <c r="S114" s="236">
        <v>0</v>
      </c>
      <c r="T114" s="23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8" t="s">
        <v>443</v>
      </c>
      <c r="AT114" s="238" t="s">
        <v>167</v>
      </c>
      <c r="AU114" s="238" t="s">
        <v>84</v>
      </c>
      <c r="AY114" s="18" t="s">
        <v>165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18" t="s">
        <v>82</v>
      </c>
      <c r="BK114" s="239">
        <f>ROUND(I114*H114,2)</f>
        <v>0</v>
      </c>
      <c r="BL114" s="18" t="s">
        <v>443</v>
      </c>
      <c r="BM114" s="238" t="s">
        <v>968</v>
      </c>
    </row>
    <row r="115" spans="1:47" s="2" customFormat="1" ht="12">
      <c r="A115" s="39"/>
      <c r="B115" s="40"/>
      <c r="C115" s="41"/>
      <c r="D115" s="242" t="s">
        <v>202</v>
      </c>
      <c r="E115" s="41"/>
      <c r="F115" s="263" t="s">
        <v>963</v>
      </c>
      <c r="G115" s="41"/>
      <c r="H115" s="41"/>
      <c r="I115" s="147"/>
      <c r="J115" s="41"/>
      <c r="K115" s="41"/>
      <c r="L115" s="45"/>
      <c r="M115" s="264"/>
      <c r="N115" s="26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202</v>
      </c>
      <c r="AU115" s="18" t="s">
        <v>84</v>
      </c>
    </row>
    <row r="116" spans="1:51" s="13" customFormat="1" ht="12">
      <c r="A116" s="13"/>
      <c r="B116" s="240"/>
      <c r="C116" s="241"/>
      <c r="D116" s="242" t="s">
        <v>174</v>
      </c>
      <c r="E116" s="243" t="s">
        <v>19</v>
      </c>
      <c r="F116" s="244" t="s">
        <v>969</v>
      </c>
      <c r="G116" s="241"/>
      <c r="H116" s="245">
        <v>276</v>
      </c>
      <c r="I116" s="246"/>
      <c r="J116" s="241"/>
      <c r="K116" s="241"/>
      <c r="L116" s="247"/>
      <c r="M116" s="248"/>
      <c r="N116" s="249"/>
      <c r="O116" s="249"/>
      <c r="P116" s="249"/>
      <c r="Q116" s="249"/>
      <c r="R116" s="249"/>
      <c r="S116" s="249"/>
      <c r="T116" s="25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174</v>
      </c>
      <c r="AU116" s="251" t="s">
        <v>84</v>
      </c>
      <c r="AV116" s="13" t="s">
        <v>84</v>
      </c>
      <c r="AW116" s="13" t="s">
        <v>36</v>
      </c>
      <c r="AX116" s="13" t="s">
        <v>75</v>
      </c>
      <c r="AY116" s="251" t="s">
        <v>165</v>
      </c>
    </row>
    <row r="117" spans="1:51" s="14" customFormat="1" ht="12">
      <c r="A117" s="14"/>
      <c r="B117" s="252"/>
      <c r="C117" s="253"/>
      <c r="D117" s="242" t="s">
        <v>174</v>
      </c>
      <c r="E117" s="254" t="s">
        <v>19</v>
      </c>
      <c r="F117" s="255" t="s">
        <v>178</v>
      </c>
      <c r="G117" s="253"/>
      <c r="H117" s="256">
        <v>276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2" t="s">
        <v>174</v>
      </c>
      <c r="AU117" s="262" t="s">
        <v>84</v>
      </c>
      <c r="AV117" s="14" t="s">
        <v>172</v>
      </c>
      <c r="AW117" s="14" t="s">
        <v>36</v>
      </c>
      <c r="AX117" s="14" t="s">
        <v>82</v>
      </c>
      <c r="AY117" s="262" t="s">
        <v>165</v>
      </c>
    </row>
    <row r="118" spans="1:65" s="2" customFormat="1" ht="16.5" customHeight="1">
      <c r="A118" s="39"/>
      <c r="B118" s="40"/>
      <c r="C118" s="227" t="s">
        <v>239</v>
      </c>
      <c r="D118" s="227" t="s">
        <v>167</v>
      </c>
      <c r="E118" s="228" t="s">
        <v>211</v>
      </c>
      <c r="F118" s="229" t="s">
        <v>212</v>
      </c>
      <c r="G118" s="230" t="s">
        <v>213</v>
      </c>
      <c r="H118" s="231">
        <v>42.55</v>
      </c>
      <c r="I118" s="232"/>
      <c r="J118" s="233">
        <f>ROUND(I118*H118,2)</f>
        <v>0</v>
      </c>
      <c r="K118" s="229" t="s">
        <v>171</v>
      </c>
      <c r="L118" s="45"/>
      <c r="M118" s="234" t="s">
        <v>19</v>
      </c>
      <c r="N118" s="235" t="s">
        <v>46</v>
      </c>
      <c r="O118" s="85"/>
      <c r="P118" s="236">
        <f>O118*H118</f>
        <v>0</v>
      </c>
      <c r="Q118" s="236">
        <v>0</v>
      </c>
      <c r="R118" s="236">
        <f>Q118*H118</f>
        <v>0</v>
      </c>
      <c r="S118" s="236">
        <v>0</v>
      </c>
      <c r="T118" s="23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8" t="s">
        <v>172</v>
      </c>
      <c r="AT118" s="238" t="s">
        <v>167</v>
      </c>
      <c r="AU118" s="238" t="s">
        <v>84</v>
      </c>
      <c r="AY118" s="18" t="s">
        <v>165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8" t="s">
        <v>82</v>
      </c>
      <c r="BK118" s="239">
        <f>ROUND(I118*H118,2)</f>
        <v>0</v>
      </c>
      <c r="BL118" s="18" t="s">
        <v>172</v>
      </c>
      <c r="BM118" s="238" t="s">
        <v>970</v>
      </c>
    </row>
    <row r="119" spans="1:51" s="13" customFormat="1" ht="12">
      <c r="A119" s="13"/>
      <c r="B119" s="240"/>
      <c r="C119" s="241"/>
      <c r="D119" s="242" t="s">
        <v>174</v>
      </c>
      <c r="E119" s="243" t="s">
        <v>19</v>
      </c>
      <c r="F119" s="244" t="s">
        <v>971</v>
      </c>
      <c r="G119" s="241"/>
      <c r="H119" s="245">
        <v>42.55</v>
      </c>
      <c r="I119" s="246"/>
      <c r="J119" s="241"/>
      <c r="K119" s="241"/>
      <c r="L119" s="247"/>
      <c r="M119" s="284"/>
      <c r="N119" s="285"/>
      <c r="O119" s="285"/>
      <c r="P119" s="285"/>
      <c r="Q119" s="285"/>
      <c r="R119" s="285"/>
      <c r="S119" s="285"/>
      <c r="T119" s="28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174</v>
      </c>
      <c r="AU119" s="251" t="s">
        <v>84</v>
      </c>
      <c r="AV119" s="13" t="s">
        <v>84</v>
      </c>
      <c r="AW119" s="13" t="s">
        <v>36</v>
      </c>
      <c r="AX119" s="13" t="s">
        <v>82</v>
      </c>
      <c r="AY119" s="251" t="s">
        <v>165</v>
      </c>
    </row>
    <row r="120" spans="1:31" s="2" customFormat="1" ht="6.95" customHeight="1">
      <c r="A120" s="39"/>
      <c r="B120" s="60"/>
      <c r="C120" s="61"/>
      <c r="D120" s="61"/>
      <c r="E120" s="61"/>
      <c r="F120" s="61"/>
      <c r="G120" s="61"/>
      <c r="H120" s="61"/>
      <c r="I120" s="176"/>
      <c r="J120" s="61"/>
      <c r="K120" s="61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88:K1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132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133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134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972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18</v>
      </c>
      <c r="E13" s="39"/>
      <c r="F13" s="134" t="s">
        <v>19</v>
      </c>
      <c r="G13" s="39"/>
      <c r="H13" s="39"/>
      <c r="I13" s="150" t="s">
        <v>20</v>
      </c>
      <c r="J13" s="134" t="s">
        <v>19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21</v>
      </c>
      <c r="E14" s="39"/>
      <c r="F14" s="134" t="s">
        <v>911</v>
      </c>
      <c r="G14" s="39"/>
      <c r="H14" s="39"/>
      <c r="I14" s="150" t="s">
        <v>23</v>
      </c>
      <c r="J14" s="151" t="str">
        <f>'Rekapitulace stavby'!AN8</f>
        <v>28. 10. 2019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25</v>
      </c>
      <c r="E16" s="39"/>
      <c r="F16" s="39"/>
      <c r="G16" s="39"/>
      <c r="H16" s="39"/>
      <c r="I16" s="150" t="s">
        <v>26</v>
      </c>
      <c r="J16" s="134" t="str">
        <f>IF('Rekapitulace stavby'!AN10="","",'Rekapitulace stavby'!AN10)</f>
        <v>49455842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VODÁRENSKÁ AKCIOVÁ SPOLEČNOST, a.s.</v>
      </c>
      <c r="F17" s="39"/>
      <c r="G17" s="39"/>
      <c r="H17" s="39"/>
      <c r="I17" s="150" t="s">
        <v>29</v>
      </c>
      <c r="J17" s="134" t="str">
        <f>IF('Rekapitulace stavby'!AN11="","",'Rekapitulace stavby'!AN11)</f>
        <v>CZ49455842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31</v>
      </c>
      <c r="E19" s="39"/>
      <c r="F19" s="39"/>
      <c r="G19" s="39"/>
      <c r="H19" s="39"/>
      <c r="I19" s="150" t="s">
        <v>26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29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33</v>
      </c>
      <c r="E22" s="39"/>
      <c r="F22" s="39"/>
      <c r="G22" s="39"/>
      <c r="H22" s="39"/>
      <c r="I22" s="150" t="s">
        <v>26</v>
      </c>
      <c r="J22" s="134" t="str">
        <f>IF('Rekapitulace stavby'!AN16="","",'Rekapitulace stavby'!AN16)</f>
        <v>18121578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Jaroslav Habán</v>
      </c>
      <c r="F23" s="39"/>
      <c r="G23" s="39"/>
      <c r="H23" s="39"/>
      <c r="I23" s="150" t="s">
        <v>29</v>
      </c>
      <c r="J23" s="134" t="str">
        <f>IF('Rekapitulace stavby'!AN17="","",'Rekapitulace stavby'!AN17)</f>
        <v/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37</v>
      </c>
      <c r="E25" s="39"/>
      <c r="F25" s="39"/>
      <c r="G25" s="39"/>
      <c r="H25" s="39"/>
      <c r="I25" s="150" t="s">
        <v>26</v>
      </c>
      <c r="J25" s="134" t="str">
        <f>IF('Rekapitulace stavby'!AN19="","",'Rekapitulace stavby'!AN19)</f>
        <v/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Křišťál</v>
      </c>
      <c r="F26" s="39"/>
      <c r="G26" s="39"/>
      <c r="H26" s="39"/>
      <c r="I26" s="150" t="s">
        <v>29</v>
      </c>
      <c r="J26" s="134" t="str">
        <f>IF('Rekapitulace stavby'!AN20="","",'Rekapitulace stavby'!AN20)</f>
        <v/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39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19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41</v>
      </c>
      <c r="E32" s="39"/>
      <c r="F32" s="39"/>
      <c r="G32" s="39"/>
      <c r="H32" s="39"/>
      <c r="I32" s="147"/>
      <c r="J32" s="160">
        <f>ROUND(J87,2)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43</v>
      </c>
      <c r="G34" s="39"/>
      <c r="H34" s="39"/>
      <c r="I34" s="162" t="s">
        <v>42</v>
      </c>
      <c r="J34" s="161" t="s">
        <v>44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45</v>
      </c>
      <c r="E35" s="145" t="s">
        <v>46</v>
      </c>
      <c r="F35" s="164">
        <f>ROUND((SUM(BE87:BE108)),2)</f>
        <v>0</v>
      </c>
      <c r="G35" s="39"/>
      <c r="H35" s="39"/>
      <c r="I35" s="165">
        <v>0.21</v>
      </c>
      <c r="J35" s="164">
        <f>ROUND(((SUM(BE87:BE108))*I35),2)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47</v>
      </c>
      <c r="F36" s="164">
        <f>ROUND((SUM(BF87:BF108)),2)</f>
        <v>0</v>
      </c>
      <c r="G36" s="39"/>
      <c r="H36" s="39"/>
      <c r="I36" s="165">
        <v>0.15</v>
      </c>
      <c r="J36" s="164">
        <f>ROUND(((SUM(BF87:BF108))*I36),2)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48</v>
      </c>
      <c r="F37" s="164">
        <f>ROUND((SUM(BG87:BG108)),2)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49</v>
      </c>
      <c r="F38" s="164">
        <f>ROUND((SUM(BH87:BH108)),2)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50</v>
      </c>
      <c r="F39" s="164">
        <f>ROUND((SUM(BI87:BI108)),2)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137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REVITALIZACE STŘEDISKA BYSTŘICE NAD PERNŠTEJNEM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132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133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134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21f/2019 - D.10.01 Zemní práce pro přeložení sdělovacího kabelu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150" t="s">
        <v>23</v>
      </c>
      <c r="J56" s="73" t="str">
        <f>IF(J14="","",J14)</f>
        <v>28. 10. 2019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VODÁRENSKÁ AKCIOVÁ SPOLEČNOST, a.s.</v>
      </c>
      <c r="G58" s="41"/>
      <c r="H58" s="41"/>
      <c r="I58" s="150" t="s">
        <v>33</v>
      </c>
      <c r="J58" s="37" t="str">
        <f>E23</f>
        <v>Ing. Jaroslav Habán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150" t="s">
        <v>37</v>
      </c>
      <c r="J59" s="37" t="str">
        <f>E26</f>
        <v>Křišťál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138</v>
      </c>
      <c r="D61" s="182"/>
      <c r="E61" s="182"/>
      <c r="F61" s="182"/>
      <c r="G61" s="182"/>
      <c r="H61" s="182"/>
      <c r="I61" s="183"/>
      <c r="J61" s="184" t="s">
        <v>139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73</v>
      </c>
      <c r="D63" s="41"/>
      <c r="E63" s="41"/>
      <c r="F63" s="41"/>
      <c r="G63" s="41"/>
      <c r="H63" s="41"/>
      <c r="I63" s="147"/>
      <c r="J63" s="103">
        <f>J87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140</v>
      </c>
    </row>
    <row r="64" spans="1:31" s="9" customFormat="1" ht="24.95" customHeight="1">
      <c r="A64" s="9"/>
      <c r="B64" s="186"/>
      <c r="C64" s="187"/>
      <c r="D64" s="188" t="s">
        <v>912</v>
      </c>
      <c r="E64" s="189"/>
      <c r="F64" s="189"/>
      <c r="G64" s="189"/>
      <c r="H64" s="189"/>
      <c r="I64" s="190"/>
      <c r="J64" s="191">
        <f>J88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915</v>
      </c>
      <c r="E65" s="195"/>
      <c r="F65" s="195"/>
      <c r="G65" s="195"/>
      <c r="H65" s="195"/>
      <c r="I65" s="196"/>
      <c r="J65" s="197">
        <f>J89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47"/>
      <c r="J66" s="41"/>
      <c r="K66" s="41"/>
      <c r="L66" s="14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76"/>
      <c r="J67" s="61"/>
      <c r="K67" s="61"/>
      <c r="L67" s="14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9"/>
      <c r="J71" s="63"/>
      <c r="K71" s="63"/>
      <c r="L71" s="14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150</v>
      </c>
      <c r="D72" s="41"/>
      <c r="E72" s="41"/>
      <c r="F72" s="41"/>
      <c r="G72" s="41"/>
      <c r="H72" s="41"/>
      <c r="I72" s="147"/>
      <c r="J72" s="41"/>
      <c r="K72" s="41"/>
      <c r="L72" s="14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47"/>
      <c r="J73" s="41"/>
      <c r="K73" s="41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80" t="str">
        <f>E7</f>
        <v>REVITALIZACE STŘEDISKA BYSTŘICE NAD PERNŠTEJNEM</v>
      </c>
      <c r="F75" s="33"/>
      <c r="G75" s="33"/>
      <c r="H75" s="33"/>
      <c r="I75" s="147"/>
      <c r="J75" s="41"/>
      <c r="K75" s="4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132</v>
      </c>
      <c r="D76" s="23"/>
      <c r="E76" s="23"/>
      <c r="F76" s="23"/>
      <c r="G76" s="23"/>
      <c r="H76" s="23"/>
      <c r="I76" s="139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80" t="s">
        <v>133</v>
      </c>
      <c r="F77" s="41"/>
      <c r="G77" s="41"/>
      <c r="H77" s="41"/>
      <c r="I77" s="147"/>
      <c r="J77" s="41"/>
      <c r="K77" s="4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134</v>
      </c>
      <c r="D78" s="41"/>
      <c r="E78" s="41"/>
      <c r="F78" s="41"/>
      <c r="G78" s="41"/>
      <c r="H78" s="41"/>
      <c r="I78" s="147"/>
      <c r="J78" s="41"/>
      <c r="K78" s="41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21f/2019 - D.10.01 Zemní práce pro přeložení sdělovacího kabelu</v>
      </c>
      <c r="F79" s="41"/>
      <c r="G79" s="41"/>
      <c r="H79" s="41"/>
      <c r="I79" s="147"/>
      <c r="J79" s="41"/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 xml:space="preserve"> </v>
      </c>
      <c r="G81" s="41"/>
      <c r="H81" s="41"/>
      <c r="I81" s="150" t="s">
        <v>23</v>
      </c>
      <c r="J81" s="73" t="str">
        <f>IF(J14="","",J14)</f>
        <v>28. 10. 2019</v>
      </c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VODÁRENSKÁ AKCIOVÁ SPOLEČNOST, a.s.</v>
      </c>
      <c r="G83" s="41"/>
      <c r="H83" s="41"/>
      <c r="I83" s="150" t="s">
        <v>33</v>
      </c>
      <c r="J83" s="37" t="str">
        <f>E23</f>
        <v>Ing. Jaroslav Habán</v>
      </c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31</v>
      </c>
      <c r="D84" s="41"/>
      <c r="E84" s="41"/>
      <c r="F84" s="28" t="str">
        <f>IF(E20="","",E20)</f>
        <v>Vyplň údaj</v>
      </c>
      <c r="G84" s="41"/>
      <c r="H84" s="41"/>
      <c r="I84" s="150" t="s">
        <v>37</v>
      </c>
      <c r="J84" s="37" t="str">
        <f>E26</f>
        <v>Křišťál</v>
      </c>
      <c r="K84" s="4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147"/>
      <c r="J85" s="41"/>
      <c r="K85" s="41"/>
      <c r="L85" s="14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99"/>
      <c r="B86" s="200"/>
      <c r="C86" s="201" t="s">
        <v>151</v>
      </c>
      <c r="D86" s="202" t="s">
        <v>60</v>
      </c>
      <c r="E86" s="202" t="s">
        <v>56</v>
      </c>
      <c r="F86" s="202" t="s">
        <v>57</v>
      </c>
      <c r="G86" s="202" t="s">
        <v>152</v>
      </c>
      <c r="H86" s="202" t="s">
        <v>153</v>
      </c>
      <c r="I86" s="203" t="s">
        <v>154</v>
      </c>
      <c r="J86" s="202" t="s">
        <v>139</v>
      </c>
      <c r="K86" s="204" t="s">
        <v>155</v>
      </c>
      <c r="L86" s="205"/>
      <c r="M86" s="93" t="s">
        <v>19</v>
      </c>
      <c r="N86" s="94" t="s">
        <v>45</v>
      </c>
      <c r="O86" s="94" t="s">
        <v>156</v>
      </c>
      <c r="P86" s="94" t="s">
        <v>157</v>
      </c>
      <c r="Q86" s="94" t="s">
        <v>158</v>
      </c>
      <c r="R86" s="94" t="s">
        <v>159</v>
      </c>
      <c r="S86" s="94" t="s">
        <v>160</v>
      </c>
      <c r="T86" s="95" t="s">
        <v>161</v>
      </c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</row>
    <row r="87" spans="1:63" s="2" customFormat="1" ht="22.8" customHeight="1">
      <c r="A87" s="39"/>
      <c r="B87" s="40"/>
      <c r="C87" s="100" t="s">
        <v>162</v>
      </c>
      <c r="D87" s="41"/>
      <c r="E87" s="41"/>
      <c r="F87" s="41"/>
      <c r="G87" s="41"/>
      <c r="H87" s="41"/>
      <c r="I87" s="147"/>
      <c r="J87" s="206">
        <f>BK87</f>
        <v>0</v>
      </c>
      <c r="K87" s="41"/>
      <c r="L87" s="45"/>
      <c r="M87" s="96"/>
      <c r="N87" s="207"/>
      <c r="O87" s="97"/>
      <c r="P87" s="208">
        <f>P88</f>
        <v>0</v>
      </c>
      <c r="Q87" s="97"/>
      <c r="R87" s="208">
        <f>R88</f>
        <v>14.8333</v>
      </c>
      <c r="S87" s="97"/>
      <c r="T87" s="209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74</v>
      </c>
      <c r="AU87" s="18" t="s">
        <v>140</v>
      </c>
      <c r="BK87" s="210">
        <f>BK88</f>
        <v>0</v>
      </c>
    </row>
    <row r="88" spans="1:63" s="12" customFormat="1" ht="25.9" customHeight="1">
      <c r="A88" s="12"/>
      <c r="B88" s="211"/>
      <c r="C88" s="212"/>
      <c r="D88" s="213" t="s">
        <v>74</v>
      </c>
      <c r="E88" s="214" t="s">
        <v>229</v>
      </c>
      <c r="F88" s="214" t="s">
        <v>916</v>
      </c>
      <c r="G88" s="212"/>
      <c r="H88" s="212"/>
      <c r="I88" s="215"/>
      <c r="J88" s="216">
        <f>BK88</f>
        <v>0</v>
      </c>
      <c r="K88" s="212"/>
      <c r="L88" s="217"/>
      <c r="M88" s="218"/>
      <c r="N88" s="219"/>
      <c r="O88" s="219"/>
      <c r="P88" s="220">
        <f>P89</f>
        <v>0</v>
      </c>
      <c r="Q88" s="219"/>
      <c r="R88" s="220">
        <f>R89</f>
        <v>14.8333</v>
      </c>
      <c r="S88" s="219"/>
      <c r="T88" s="221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2" t="s">
        <v>182</v>
      </c>
      <c r="AT88" s="223" t="s">
        <v>74</v>
      </c>
      <c r="AU88" s="223" t="s">
        <v>75</v>
      </c>
      <c r="AY88" s="222" t="s">
        <v>165</v>
      </c>
      <c r="BK88" s="224">
        <f>BK89</f>
        <v>0</v>
      </c>
    </row>
    <row r="89" spans="1:63" s="12" customFormat="1" ht="22.8" customHeight="1">
      <c r="A89" s="12"/>
      <c r="B89" s="211"/>
      <c r="C89" s="212"/>
      <c r="D89" s="213" t="s">
        <v>74</v>
      </c>
      <c r="E89" s="225" t="s">
        <v>943</v>
      </c>
      <c r="F89" s="225" t="s">
        <v>944</v>
      </c>
      <c r="G89" s="212"/>
      <c r="H89" s="212"/>
      <c r="I89" s="215"/>
      <c r="J89" s="226">
        <f>BK89</f>
        <v>0</v>
      </c>
      <c r="K89" s="212"/>
      <c r="L89" s="217"/>
      <c r="M89" s="218"/>
      <c r="N89" s="219"/>
      <c r="O89" s="219"/>
      <c r="P89" s="220">
        <f>SUM(P90:P108)</f>
        <v>0</v>
      </c>
      <c r="Q89" s="219"/>
      <c r="R89" s="220">
        <f>SUM(R90:R108)</f>
        <v>14.8333</v>
      </c>
      <c r="S89" s="219"/>
      <c r="T89" s="221">
        <f>SUM(T90:T108)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2" t="s">
        <v>182</v>
      </c>
      <c r="AT89" s="223" t="s">
        <v>74</v>
      </c>
      <c r="AU89" s="223" t="s">
        <v>82</v>
      </c>
      <c r="AY89" s="222" t="s">
        <v>165</v>
      </c>
      <c r="BK89" s="224">
        <f>SUM(BK90:BK108)</f>
        <v>0</v>
      </c>
    </row>
    <row r="90" spans="1:65" s="2" customFormat="1" ht="16.5" customHeight="1">
      <c r="A90" s="39"/>
      <c r="B90" s="40"/>
      <c r="C90" s="227" t="s">
        <v>82</v>
      </c>
      <c r="D90" s="227" t="s">
        <v>167</v>
      </c>
      <c r="E90" s="228" t="s">
        <v>945</v>
      </c>
      <c r="F90" s="229" t="s">
        <v>946</v>
      </c>
      <c r="G90" s="230" t="s">
        <v>252</v>
      </c>
      <c r="H90" s="231">
        <v>95</v>
      </c>
      <c r="I90" s="232"/>
      <c r="J90" s="233">
        <f>ROUND(I90*H90,2)</f>
        <v>0</v>
      </c>
      <c r="K90" s="229" t="s">
        <v>171</v>
      </c>
      <c r="L90" s="45"/>
      <c r="M90" s="234" t="s">
        <v>19</v>
      </c>
      <c r="N90" s="235" t="s">
        <v>46</v>
      </c>
      <c r="O90" s="85"/>
      <c r="P90" s="236">
        <f>O90*H90</f>
        <v>0</v>
      </c>
      <c r="Q90" s="236">
        <v>0</v>
      </c>
      <c r="R90" s="236">
        <f>Q90*H90</f>
        <v>0</v>
      </c>
      <c r="S90" s="236">
        <v>0</v>
      </c>
      <c r="T90" s="237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8" t="s">
        <v>443</v>
      </c>
      <c r="AT90" s="238" t="s">
        <v>167</v>
      </c>
      <c r="AU90" s="238" t="s">
        <v>84</v>
      </c>
      <c r="AY90" s="18" t="s">
        <v>165</v>
      </c>
      <c r="BE90" s="239">
        <f>IF(N90="základní",J90,0)</f>
        <v>0</v>
      </c>
      <c r="BF90" s="239">
        <f>IF(N90="snížená",J90,0)</f>
        <v>0</v>
      </c>
      <c r="BG90" s="239">
        <f>IF(N90="zákl. přenesená",J90,0)</f>
        <v>0</v>
      </c>
      <c r="BH90" s="239">
        <f>IF(N90="sníž. přenesená",J90,0)</f>
        <v>0</v>
      </c>
      <c r="BI90" s="239">
        <f>IF(N90="nulová",J90,0)</f>
        <v>0</v>
      </c>
      <c r="BJ90" s="18" t="s">
        <v>82</v>
      </c>
      <c r="BK90" s="239">
        <f>ROUND(I90*H90,2)</f>
        <v>0</v>
      </c>
      <c r="BL90" s="18" t="s">
        <v>443</v>
      </c>
      <c r="BM90" s="238" t="s">
        <v>973</v>
      </c>
    </row>
    <row r="91" spans="1:47" s="2" customFormat="1" ht="12">
      <c r="A91" s="39"/>
      <c r="B91" s="40"/>
      <c r="C91" s="41"/>
      <c r="D91" s="242" t="s">
        <v>202</v>
      </c>
      <c r="E91" s="41"/>
      <c r="F91" s="263" t="s">
        <v>948</v>
      </c>
      <c r="G91" s="41"/>
      <c r="H91" s="41"/>
      <c r="I91" s="147"/>
      <c r="J91" s="41"/>
      <c r="K91" s="41"/>
      <c r="L91" s="45"/>
      <c r="M91" s="264"/>
      <c r="N91" s="265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202</v>
      </c>
      <c r="AU91" s="18" t="s">
        <v>84</v>
      </c>
    </row>
    <row r="92" spans="1:65" s="2" customFormat="1" ht="21.75" customHeight="1">
      <c r="A92" s="39"/>
      <c r="B92" s="40"/>
      <c r="C92" s="227" t="s">
        <v>84</v>
      </c>
      <c r="D92" s="227" t="s">
        <v>167</v>
      </c>
      <c r="E92" s="228" t="s">
        <v>949</v>
      </c>
      <c r="F92" s="229" t="s">
        <v>950</v>
      </c>
      <c r="G92" s="230" t="s">
        <v>252</v>
      </c>
      <c r="H92" s="231">
        <v>95</v>
      </c>
      <c r="I92" s="232"/>
      <c r="J92" s="233">
        <f>ROUND(I92*H92,2)</f>
        <v>0</v>
      </c>
      <c r="K92" s="229" t="s">
        <v>171</v>
      </c>
      <c r="L92" s="45"/>
      <c r="M92" s="234" t="s">
        <v>19</v>
      </c>
      <c r="N92" s="235" t="s">
        <v>46</v>
      </c>
      <c r="O92" s="85"/>
      <c r="P92" s="236">
        <f>O92*H92</f>
        <v>0</v>
      </c>
      <c r="Q92" s="236">
        <v>0</v>
      </c>
      <c r="R92" s="236">
        <f>Q92*H92</f>
        <v>0</v>
      </c>
      <c r="S92" s="236">
        <v>0</v>
      </c>
      <c r="T92" s="237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38" t="s">
        <v>443</v>
      </c>
      <c r="AT92" s="238" t="s">
        <v>167</v>
      </c>
      <c r="AU92" s="238" t="s">
        <v>84</v>
      </c>
      <c r="AY92" s="18" t="s">
        <v>165</v>
      </c>
      <c r="BE92" s="239">
        <f>IF(N92="základní",J92,0)</f>
        <v>0</v>
      </c>
      <c r="BF92" s="239">
        <f>IF(N92="snížená",J92,0)</f>
        <v>0</v>
      </c>
      <c r="BG92" s="239">
        <f>IF(N92="zákl. přenesená",J92,0)</f>
        <v>0</v>
      </c>
      <c r="BH92" s="239">
        <f>IF(N92="sníž. přenesená",J92,0)</f>
        <v>0</v>
      </c>
      <c r="BI92" s="239">
        <f>IF(N92="nulová",J92,0)</f>
        <v>0</v>
      </c>
      <c r="BJ92" s="18" t="s">
        <v>82</v>
      </c>
      <c r="BK92" s="239">
        <f>ROUND(I92*H92,2)</f>
        <v>0</v>
      </c>
      <c r="BL92" s="18" t="s">
        <v>443</v>
      </c>
      <c r="BM92" s="238" t="s">
        <v>974</v>
      </c>
    </row>
    <row r="93" spans="1:47" s="2" customFormat="1" ht="12">
      <c r="A93" s="39"/>
      <c r="B93" s="40"/>
      <c r="C93" s="41"/>
      <c r="D93" s="242" t="s">
        <v>202</v>
      </c>
      <c r="E93" s="41"/>
      <c r="F93" s="263" t="s">
        <v>948</v>
      </c>
      <c r="G93" s="41"/>
      <c r="H93" s="41"/>
      <c r="I93" s="147"/>
      <c r="J93" s="41"/>
      <c r="K93" s="41"/>
      <c r="L93" s="45"/>
      <c r="M93" s="264"/>
      <c r="N93" s="265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202</v>
      </c>
      <c r="AU93" s="18" t="s">
        <v>84</v>
      </c>
    </row>
    <row r="94" spans="1:65" s="2" customFormat="1" ht="21.75" customHeight="1">
      <c r="A94" s="39"/>
      <c r="B94" s="40"/>
      <c r="C94" s="227" t="s">
        <v>182</v>
      </c>
      <c r="D94" s="227" t="s">
        <v>167</v>
      </c>
      <c r="E94" s="228" t="s">
        <v>952</v>
      </c>
      <c r="F94" s="229" t="s">
        <v>953</v>
      </c>
      <c r="G94" s="230" t="s">
        <v>252</v>
      </c>
      <c r="H94" s="231">
        <v>95</v>
      </c>
      <c r="I94" s="232"/>
      <c r="J94" s="233">
        <f>ROUND(I94*H94,2)</f>
        <v>0</v>
      </c>
      <c r="K94" s="229" t="s">
        <v>171</v>
      </c>
      <c r="L94" s="45"/>
      <c r="M94" s="234" t="s">
        <v>19</v>
      </c>
      <c r="N94" s="235" t="s">
        <v>46</v>
      </c>
      <c r="O94" s="85"/>
      <c r="P94" s="236">
        <f>O94*H94</f>
        <v>0</v>
      </c>
      <c r="Q94" s="236">
        <v>0.15614</v>
      </c>
      <c r="R94" s="236">
        <f>Q94*H94</f>
        <v>14.8333</v>
      </c>
      <c r="S94" s="236">
        <v>0</v>
      </c>
      <c r="T94" s="237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8" t="s">
        <v>443</v>
      </c>
      <c r="AT94" s="238" t="s">
        <v>167</v>
      </c>
      <c r="AU94" s="238" t="s">
        <v>84</v>
      </c>
      <c r="AY94" s="18" t="s">
        <v>165</v>
      </c>
      <c r="BE94" s="239">
        <f>IF(N94="základní",J94,0)</f>
        <v>0</v>
      </c>
      <c r="BF94" s="239">
        <f>IF(N94="snížená",J94,0)</f>
        <v>0</v>
      </c>
      <c r="BG94" s="239">
        <f>IF(N94="zákl. přenesená",J94,0)</f>
        <v>0</v>
      </c>
      <c r="BH94" s="239">
        <f>IF(N94="sníž. přenesená",J94,0)</f>
        <v>0</v>
      </c>
      <c r="BI94" s="239">
        <f>IF(N94="nulová",J94,0)</f>
        <v>0</v>
      </c>
      <c r="BJ94" s="18" t="s">
        <v>82</v>
      </c>
      <c r="BK94" s="239">
        <f>ROUND(I94*H94,2)</f>
        <v>0</v>
      </c>
      <c r="BL94" s="18" t="s">
        <v>443</v>
      </c>
      <c r="BM94" s="238" t="s">
        <v>975</v>
      </c>
    </row>
    <row r="95" spans="1:47" s="2" customFormat="1" ht="12">
      <c r="A95" s="39"/>
      <c r="B95" s="40"/>
      <c r="C95" s="41"/>
      <c r="D95" s="242" t="s">
        <v>202</v>
      </c>
      <c r="E95" s="41"/>
      <c r="F95" s="263" t="s">
        <v>955</v>
      </c>
      <c r="G95" s="41"/>
      <c r="H95" s="41"/>
      <c r="I95" s="147"/>
      <c r="J95" s="41"/>
      <c r="K95" s="41"/>
      <c r="L95" s="45"/>
      <c r="M95" s="264"/>
      <c r="N95" s="26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202</v>
      </c>
      <c r="AU95" s="18" t="s">
        <v>84</v>
      </c>
    </row>
    <row r="96" spans="1:65" s="2" customFormat="1" ht="16.5" customHeight="1">
      <c r="A96" s="39"/>
      <c r="B96" s="40"/>
      <c r="C96" s="227" t="s">
        <v>172</v>
      </c>
      <c r="D96" s="227" t="s">
        <v>167</v>
      </c>
      <c r="E96" s="228" t="s">
        <v>956</v>
      </c>
      <c r="F96" s="229" t="s">
        <v>957</v>
      </c>
      <c r="G96" s="230" t="s">
        <v>170</v>
      </c>
      <c r="H96" s="231">
        <v>94</v>
      </c>
      <c r="I96" s="232"/>
      <c r="J96" s="233">
        <f>ROUND(I96*H96,2)</f>
        <v>0</v>
      </c>
      <c r="K96" s="229" t="s">
        <v>171</v>
      </c>
      <c r="L96" s="45"/>
      <c r="M96" s="234" t="s">
        <v>19</v>
      </c>
      <c r="N96" s="235" t="s">
        <v>46</v>
      </c>
      <c r="O96" s="85"/>
      <c r="P96" s="236">
        <f>O96*H96</f>
        <v>0</v>
      </c>
      <c r="Q96" s="236">
        <v>0</v>
      </c>
      <c r="R96" s="236">
        <f>Q96*H96</f>
        <v>0</v>
      </c>
      <c r="S96" s="236">
        <v>0</v>
      </c>
      <c r="T96" s="23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8" t="s">
        <v>443</v>
      </c>
      <c r="AT96" s="238" t="s">
        <v>167</v>
      </c>
      <c r="AU96" s="238" t="s">
        <v>84</v>
      </c>
      <c r="AY96" s="18" t="s">
        <v>165</v>
      </c>
      <c r="BE96" s="239">
        <f>IF(N96="základní",J96,0)</f>
        <v>0</v>
      </c>
      <c r="BF96" s="239">
        <f>IF(N96="snížená",J96,0)</f>
        <v>0</v>
      </c>
      <c r="BG96" s="239">
        <f>IF(N96="zákl. přenesená",J96,0)</f>
        <v>0</v>
      </c>
      <c r="BH96" s="239">
        <f>IF(N96="sníž. přenesená",J96,0)</f>
        <v>0</v>
      </c>
      <c r="BI96" s="239">
        <f>IF(N96="nulová",J96,0)</f>
        <v>0</v>
      </c>
      <c r="BJ96" s="18" t="s">
        <v>82</v>
      </c>
      <c r="BK96" s="239">
        <f>ROUND(I96*H96,2)</f>
        <v>0</v>
      </c>
      <c r="BL96" s="18" t="s">
        <v>443</v>
      </c>
      <c r="BM96" s="238" t="s">
        <v>976</v>
      </c>
    </row>
    <row r="97" spans="1:47" s="2" customFormat="1" ht="12">
      <c r="A97" s="39"/>
      <c r="B97" s="40"/>
      <c r="C97" s="41"/>
      <c r="D97" s="242" t="s">
        <v>202</v>
      </c>
      <c r="E97" s="41"/>
      <c r="F97" s="263" t="s">
        <v>959</v>
      </c>
      <c r="G97" s="41"/>
      <c r="H97" s="41"/>
      <c r="I97" s="147"/>
      <c r="J97" s="41"/>
      <c r="K97" s="41"/>
      <c r="L97" s="45"/>
      <c r="M97" s="264"/>
      <c r="N97" s="265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202</v>
      </c>
      <c r="AU97" s="18" t="s">
        <v>84</v>
      </c>
    </row>
    <row r="98" spans="1:65" s="2" customFormat="1" ht="21.75" customHeight="1">
      <c r="A98" s="39"/>
      <c r="B98" s="40"/>
      <c r="C98" s="227" t="s">
        <v>190</v>
      </c>
      <c r="D98" s="227" t="s">
        <v>167</v>
      </c>
      <c r="E98" s="228" t="s">
        <v>960</v>
      </c>
      <c r="F98" s="229" t="s">
        <v>961</v>
      </c>
      <c r="G98" s="230" t="s">
        <v>170</v>
      </c>
      <c r="H98" s="231">
        <v>19</v>
      </c>
      <c r="I98" s="232"/>
      <c r="J98" s="233">
        <f>ROUND(I98*H98,2)</f>
        <v>0</v>
      </c>
      <c r="K98" s="229" t="s">
        <v>171</v>
      </c>
      <c r="L98" s="45"/>
      <c r="M98" s="234" t="s">
        <v>19</v>
      </c>
      <c r="N98" s="235" t="s">
        <v>46</v>
      </c>
      <c r="O98" s="85"/>
      <c r="P98" s="236">
        <f>O98*H98</f>
        <v>0</v>
      </c>
      <c r="Q98" s="236">
        <v>0</v>
      </c>
      <c r="R98" s="236">
        <f>Q98*H98</f>
        <v>0</v>
      </c>
      <c r="S98" s="236">
        <v>0</v>
      </c>
      <c r="T98" s="23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8" t="s">
        <v>443</v>
      </c>
      <c r="AT98" s="238" t="s">
        <v>167</v>
      </c>
      <c r="AU98" s="238" t="s">
        <v>84</v>
      </c>
      <c r="AY98" s="18" t="s">
        <v>165</v>
      </c>
      <c r="BE98" s="239">
        <f>IF(N98="základní",J98,0)</f>
        <v>0</v>
      </c>
      <c r="BF98" s="239">
        <f>IF(N98="snížená",J98,0)</f>
        <v>0</v>
      </c>
      <c r="BG98" s="239">
        <f>IF(N98="zákl. přenesená",J98,0)</f>
        <v>0</v>
      </c>
      <c r="BH98" s="239">
        <f>IF(N98="sníž. přenesená",J98,0)</f>
        <v>0</v>
      </c>
      <c r="BI98" s="239">
        <f>IF(N98="nulová",J98,0)</f>
        <v>0</v>
      </c>
      <c r="BJ98" s="18" t="s">
        <v>82</v>
      </c>
      <c r="BK98" s="239">
        <f>ROUND(I98*H98,2)</f>
        <v>0</v>
      </c>
      <c r="BL98" s="18" t="s">
        <v>443</v>
      </c>
      <c r="BM98" s="238" t="s">
        <v>977</v>
      </c>
    </row>
    <row r="99" spans="1:47" s="2" customFormat="1" ht="12">
      <c r="A99" s="39"/>
      <c r="B99" s="40"/>
      <c r="C99" s="41"/>
      <c r="D99" s="242" t="s">
        <v>202</v>
      </c>
      <c r="E99" s="41"/>
      <c r="F99" s="263" t="s">
        <v>963</v>
      </c>
      <c r="G99" s="41"/>
      <c r="H99" s="41"/>
      <c r="I99" s="147"/>
      <c r="J99" s="41"/>
      <c r="K99" s="41"/>
      <c r="L99" s="45"/>
      <c r="M99" s="264"/>
      <c r="N99" s="265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202</v>
      </c>
      <c r="AU99" s="18" t="s">
        <v>84</v>
      </c>
    </row>
    <row r="100" spans="1:51" s="13" customFormat="1" ht="12">
      <c r="A100" s="13"/>
      <c r="B100" s="240"/>
      <c r="C100" s="241"/>
      <c r="D100" s="242" t="s">
        <v>174</v>
      </c>
      <c r="E100" s="243" t="s">
        <v>19</v>
      </c>
      <c r="F100" s="244" t="s">
        <v>978</v>
      </c>
      <c r="G100" s="241"/>
      <c r="H100" s="245">
        <v>30.4</v>
      </c>
      <c r="I100" s="246"/>
      <c r="J100" s="241"/>
      <c r="K100" s="241"/>
      <c r="L100" s="247"/>
      <c r="M100" s="248"/>
      <c r="N100" s="249"/>
      <c r="O100" s="249"/>
      <c r="P100" s="249"/>
      <c r="Q100" s="249"/>
      <c r="R100" s="249"/>
      <c r="S100" s="249"/>
      <c r="T100" s="25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1" t="s">
        <v>174</v>
      </c>
      <c r="AU100" s="251" t="s">
        <v>84</v>
      </c>
      <c r="AV100" s="13" t="s">
        <v>84</v>
      </c>
      <c r="AW100" s="13" t="s">
        <v>36</v>
      </c>
      <c r="AX100" s="13" t="s">
        <v>75</v>
      </c>
      <c r="AY100" s="251" t="s">
        <v>165</v>
      </c>
    </row>
    <row r="101" spans="1:51" s="13" customFormat="1" ht="12">
      <c r="A101" s="13"/>
      <c r="B101" s="240"/>
      <c r="C101" s="241"/>
      <c r="D101" s="242" t="s">
        <v>174</v>
      </c>
      <c r="E101" s="243" t="s">
        <v>19</v>
      </c>
      <c r="F101" s="244" t="s">
        <v>979</v>
      </c>
      <c r="G101" s="241"/>
      <c r="H101" s="245">
        <v>-11.4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174</v>
      </c>
      <c r="AU101" s="251" t="s">
        <v>84</v>
      </c>
      <c r="AV101" s="13" t="s">
        <v>84</v>
      </c>
      <c r="AW101" s="13" t="s">
        <v>36</v>
      </c>
      <c r="AX101" s="13" t="s">
        <v>75</v>
      </c>
      <c r="AY101" s="251" t="s">
        <v>165</v>
      </c>
    </row>
    <row r="102" spans="1:51" s="14" customFormat="1" ht="12">
      <c r="A102" s="14"/>
      <c r="B102" s="252"/>
      <c r="C102" s="253"/>
      <c r="D102" s="242" t="s">
        <v>174</v>
      </c>
      <c r="E102" s="254" t="s">
        <v>19</v>
      </c>
      <c r="F102" s="255" t="s">
        <v>178</v>
      </c>
      <c r="G102" s="253"/>
      <c r="H102" s="256">
        <v>19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2" t="s">
        <v>174</v>
      </c>
      <c r="AU102" s="262" t="s">
        <v>84</v>
      </c>
      <c r="AV102" s="14" t="s">
        <v>172</v>
      </c>
      <c r="AW102" s="14" t="s">
        <v>36</v>
      </c>
      <c r="AX102" s="14" t="s">
        <v>82</v>
      </c>
      <c r="AY102" s="262" t="s">
        <v>165</v>
      </c>
    </row>
    <row r="103" spans="1:65" s="2" customFormat="1" ht="21.75" customHeight="1">
      <c r="A103" s="39"/>
      <c r="B103" s="40"/>
      <c r="C103" s="227" t="s">
        <v>194</v>
      </c>
      <c r="D103" s="227" t="s">
        <v>167</v>
      </c>
      <c r="E103" s="228" t="s">
        <v>966</v>
      </c>
      <c r="F103" s="229" t="s">
        <v>967</v>
      </c>
      <c r="G103" s="230" t="s">
        <v>170</v>
      </c>
      <c r="H103" s="231">
        <v>228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443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443</v>
      </c>
      <c r="BM103" s="238" t="s">
        <v>980</v>
      </c>
    </row>
    <row r="104" spans="1:47" s="2" customFormat="1" ht="12">
      <c r="A104" s="39"/>
      <c r="B104" s="40"/>
      <c r="C104" s="41"/>
      <c r="D104" s="242" t="s">
        <v>202</v>
      </c>
      <c r="E104" s="41"/>
      <c r="F104" s="263" t="s">
        <v>963</v>
      </c>
      <c r="G104" s="41"/>
      <c r="H104" s="41"/>
      <c r="I104" s="147"/>
      <c r="J104" s="41"/>
      <c r="K104" s="41"/>
      <c r="L104" s="45"/>
      <c r="M104" s="264"/>
      <c r="N104" s="265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202</v>
      </c>
      <c r="AU104" s="18" t="s">
        <v>84</v>
      </c>
    </row>
    <row r="105" spans="1:51" s="13" customFormat="1" ht="12">
      <c r="A105" s="13"/>
      <c r="B105" s="240"/>
      <c r="C105" s="241"/>
      <c r="D105" s="242" t="s">
        <v>174</v>
      </c>
      <c r="E105" s="243" t="s">
        <v>19</v>
      </c>
      <c r="F105" s="244" t="s">
        <v>981</v>
      </c>
      <c r="G105" s="241"/>
      <c r="H105" s="245">
        <v>228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174</v>
      </c>
      <c r="AU105" s="251" t="s">
        <v>84</v>
      </c>
      <c r="AV105" s="13" t="s">
        <v>84</v>
      </c>
      <c r="AW105" s="13" t="s">
        <v>36</v>
      </c>
      <c r="AX105" s="13" t="s">
        <v>75</v>
      </c>
      <c r="AY105" s="251" t="s">
        <v>165</v>
      </c>
    </row>
    <row r="106" spans="1:51" s="14" customFormat="1" ht="12">
      <c r="A106" s="14"/>
      <c r="B106" s="252"/>
      <c r="C106" s="253"/>
      <c r="D106" s="242" t="s">
        <v>174</v>
      </c>
      <c r="E106" s="254" t="s">
        <v>19</v>
      </c>
      <c r="F106" s="255" t="s">
        <v>178</v>
      </c>
      <c r="G106" s="253"/>
      <c r="H106" s="256">
        <v>228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2" t="s">
        <v>174</v>
      </c>
      <c r="AU106" s="262" t="s">
        <v>84</v>
      </c>
      <c r="AV106" s="14" t="s">
        <v>172</v>
      </c>
      <c r="AW106" s="14" t="s">
        <v>36</v>
      </c>
      <c r="AX106" s="14" t="s">
        <v>82</v>
      </c>
      <c r="AY106" s="262" t="s">
        <v>165</v>
      </c>
    </row>
    <row r="107" spans="1:65" s="2" customFormat="1" ht="16.5" customHeight="1">
      <c r="A107" s="39"/>
      <c r="B107" s="40"/>
      <c r="C107" s="227" t="s">
        <v>198</v>
      </c>
      <c r="D107" s="227" t="s">
        <v>167</v>
      </c>
      <c r="E107" s="228" t="s">
        <v>211</v>
      </c>
      <c r="F107" s="229" t="s">
        <v>212</v>
      </c>
      <c r="G107" s="230" t="s">
        <v>213</v>
      </c>
      <c r="H107" s="231">
        <v>35.15</v>
      </c>
      <c r="I107" s="232"/>
      <c r="J107" s="233">
        <f>ROUND(I107*H107,2)</f>
        <v>0</v>
      </c>
      <c r="K107" s="229" t="s">
        <v>171</v>
      </c>
      <c r="L107" s="45"/>
      <c r="M107" s="234" t="s">
        <v>19</v>
      </c>
      <c r="N107" s="235" t="s">
        <v>46</v>
      </c>
      <c r="O107" s="85"/>
      <c r="P107" s="236">
        <f>O107*H107</f>
        <v>0</v>
      </c>
      <c r="Q107" s="236">
        <v>0</v>
      </c>
      <c r="R107" s="236">
        <f>Q107*H107</f>
        <v>0</v>
      </c>
      <c r="S107" s="236">
        <v>0</v>
      </c>
      <c r="T107" s="23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8" t="s">
        <v>172</v>
      </c>
      <c r="AT107" s="238" t="s">
        <v>167</v>
      </c>
      <c r="AU107" s="238" t="s">
        <v>84</v>
      </c>
      <c r="AY107" s="18" t="s">
        <v>165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8" t="s">
        <v>82</v>
      </c>
      <c r="BK107" s="239">
        <f>ROUND(I107*H107,2)</f>
        <v>0</v>
      </c>
      <c r="BL107" s="18" t="s">
        <v>172</v>
      </c>
      <c r="BM107" s="238" t="s">
        <v>982</v>
      </c>
    </row>
    <row r="108" spans="1:51" s="13" customFormat="1" ht="12">
      <c r="A108" s="13"/>
      <c r="B108" s="240"/>
      <c r="C108" s="241"/>
      <c r="D108" s="242" t="s">
        <v>174</v>
      </c>
      <c r="E108" s="243" t="s">
        <v>19</v>
      </c>
      <c r="F108" s="244" t="s">
        <v>983</v>
      </c>
      <c r="G108" s="241"/>
      <c r="H108" s="245">
        <v>35.15</v>
      </c>
      <c r="I108" s="246"/>
      <c r="J108" s="241"/>
      <c r="K108" s="241"/>
      <c r="L108" s="247"/>
      <c r="M108" s="284"/>
      <c r="N108" s="285"/>
      <c r="O108" s="285"/>
      <c r="P108" s="285"/>
      <c r="Q108" s="285"/>
      <c r="R108" s="285"/>
      <c r="S108" s="285"/>
      <c r="T108" s="28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174</v>
      </c>
      <c r="AU108" s="251" t="s">
        <v>84</v>
      </c>
      <c r="AV108" s="13" t="s">
        <v>84</v>
      </c>
      <c r="AW108" s="13" t="s">
        <v>36</v>
      </c>
      <c r="AX108" s="13" t="s">
        <v>82</v>
      </c>
      <c r="AY108" s="251" t="s">
        <v>165</v>
      </c>
    </row>
    <row r="109" spans="1:31" s="2" customFormat="1" ht="6.95" customHeight="1">
      <c r="A109" s="39"/>
      <c r="B109" s="60"/>
      <c r="C109" s="61"/>
      <c r="D109" s="61"/>
      <c r="E109" s="61"/>
      <c r="F109" s="61"/>
      <c r="G109" s="61"/>
      <c r="H109" s="61"/>
      <c r="I109" s="176"/>
      <c r="J109" s="61"/>
      <c r="K109" s="61"/>
      <c r="L109" s="45"/>
      <c r="M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</sheetData>
  <sheetProtection password="CC35" sheet="1" objects="1" scenarios="1" formatColumns="0" formatRows="0" autoFilter="0"/>
  <autoFilter ref="C86:K1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1:31" s="2" customFormat="1" ht="12" customHeight="1">
      <c r="A8" s="39"/>
      <c r="B8" s="45"/>
      <c r="C8" s="39"/>
      <c r="D8" s="145" t="s">
        <v>132</v>
      </c>
      <c r="E8" s="39"/>
      <c r="F8" s="39"/>
      <c r="G8" s="39"/>
      <c r="H8" s="39"/>
      <c r="I8" s="147"/>
      <c r="J8" s="39"/>
      <c r="K8" s="39"/>
      <c r="L8" s="14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9" t="s">
        <v>984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5" t="s">
        <v>18</v>
      </c>
      <c r="E11" s="39"/>
      <c r="F11" s="134" t="s">
        <v>19</v>
      </c>
      <c r="G11" s="39"/>
      <c r="H11" s="39"/>
      <c r="I11" s="150" t="s">
        <v>20</v>
      </c>
      <c r="J11" s="134" t="s">
        <v>19</v>
      </c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5" t="s">
        <v>21</v>
      </c>
      <c r="E12" s="39"/>
      <c r="F12" s="134" t="s">
        <v>22</v>
      </c>
      <c r="G12" s="39"/>
      <c r="H12" s="39"/>
      <c r="I12" s="150" t="s">
        <v>23</v>
      </c>
      <c r="J12" s="151" t="str">
        <f>'Rekapitulace stavby'!AN8</f>
        <v>28. 10. 2019</v>
      </c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7"/>
      <c r="J13" s="39"/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25</v>
      </c>
      <c r="E14" s="39"/>
      <c r="F14" s="39"/>
      <c r="G14" s="39"/>
      <c r="H14" s="39"/>
      <c r="I14" s="150" t="s">
        <v>26</v>
      </c>
      <c r="J14" s="134" t="s">
        <v>27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28</v>
      </c>
      <c r="F15" s="39"/>
      <c r="G15" s="39"/>
      <c r="H15" s="39"/>
      <c r="I15" s="150" t="s">
        <v>29</v>
      </c>
      <c r="J15" s="134" t="s">
        <v>30</v>
      </c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7"/>
      <c r="J16" s="39"/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5" t="s">
        <v>31</v>
      </c>
      <c r="E17" s="39"/>
      <c r="F17" s="39"/>
      <c r="G17" s="39"/>
      <c r="H17" s="39"/>
      <c r="I17" s="150" t="s">
        <v>26</v>
      </c>
      <c r="J17" s="34" t="str">
        <f>'Rekapitulace stavby'!AN13</f>
        <v>Vyplň údaj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50" t="s">
        <v>29</v>
      </c>
      <c r="J18" s="34" t="str">
        <f>'Rekapitulace stavby'!AN14</f>
        <v>Vyplň údaj</v>
      </c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7"/>
      <c r="J19" s="39"/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5" t="s">
        <v>33</v>
      </c>
      <c r="E20" s="39"/>
      <c r="F20" s="39"/>
      <c r="G20" s="39"/>
      <c r="H20" s="39"/>
      <c r="I20" s="150" t="s">
        <v>26</v>
      </c>
      <c r="J20" s="134" t="s">
        <v>34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35</v>
      </c>
      <c r="F21" s="39"/>
      <c r="G21" s="39"/>
      <c r="H21" s="39"/>
      <c r="I21" s="150" t="s">
        <v>29</v>
      </c>
      <c r="J21" s="134" t="s">
        <v>19</v>
      </c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7"/>
      <c r="J22" s="39"/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5" t="s">
        <v>37</v>
      </c>
      <c r="E23" s="39"/>
      <c r="F23" s="39"/>
      <c r="G23" s="39"/>
      <c r="H23" s="39"/>
      <c r="I23" s="150" t="s">
        <v>26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38</v>
      </c>
      <c r="F24" s="39"/>
      <c r="G24" s="39"/>
      <c r="H24" s="39"/>
      <c r="I24" s="150" t="s">
        <v>29</v>
      </c>
      <c r="J24" s="134" t="s">
        <v>19</v>
      </c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7"/>
      <c r="J25" s="39"/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5" t="s">
        <v>39</v>
      </c>
      <c r="E26" s="39"/>
      <c r="F26" s="39"/>
      <c r="G26" s="39"/>
      <c r="H26" s="39"/>
      <c r="I26" s="147"/>
      <c r="J26" s="39"/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2"/>
      <c r="B27" s="153"/>
      <c r="C27" s="152"/>
      <c r="D27" s="152"/>
      <c r="E27" s="154" t="s">
        <v>19</v>
      </c>
      <c r="F27" s="154"/>
      <c r="G27" s="154"/>
      <c r="H27" s="154"/>
      <c r="I27" s="155"/>
      <c r="J27" s="152"/>
      <c r="K27" s="152"/>
      <c r="L27" s="156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7"/>
      <c r="E29" s="157"/>
      <c r="F29" s="157"/>
      <c r="G29" s="157"/>
      <c r="H29" s="157"/>
      <c r="I29" s="158"/>
      <c r="J29" s="157"/>
      <c r="K29" s="157"/>
      <c r="L29" s="14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9" t="s">
        <v>41</v>
      </c>
      <c r="E30" s="39"/>
      <c r="F30" s="39"/>
      <c r="G30" s="39"/>
      <c r="H30" s="39"/>
      <c r="I30" s="147"/>
      <c r="J30" s="160">
        <f>ROUND(J82,2)</f>
        <v>0</v>
      </c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1" t="s">
        <v>43</v>
      </c>
      <c r="G32" s="39"/>
      <c r="H32" s="39"/>
      <c r="I32" s="162" t="s">
        <v>42</v>
      </c>
      <c r="J32" s="161" t="s">
        <v>44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45</v>
      </c>
      <c r="E33" s="145" t="s">
        <v>46</v>
      </c>
      <c r="F33" s="164">
        <f>ROUND((SUM(BE82:BE94)),2)</f>
        <v>0</v>
      </c>
      <c r="G33" s="39"/>
      <c r="H33" s="39"/>
      <c r="I33" s="165">
        <v>0.21</v>
      </c>
      <c r="J33" s="164">
        <f>ROUND(((SUM(BE82:BE94))*I33),2)</f>
        <v>0</v>
      </c>
      <c r="K33" s="39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5" t="s">
        <v>47</v>
      </c>
      <c r="F34" s="164">
        <f>ROUND((SUM(BF82:BF94)),2)</f>
        <v>0</v>
      </c>
      <c r="G34" s="39"/>
      <c r="H34" s="39"/>
      <c r="I34" s="165">
        <v>0.15</v>
      </c>
      <c r="J34" s="164">
        <f>ROUND(((SUM(BF82:BF94))*I34),2)</f>
        <v>0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5" t="s">
        <v>48</v>
      </c>
      <c r="F35" s="164">
        <f>ROUND((SUM(BG82:BG94)),2)</f>
        <v>0</v>
      </c>
      <c r="G35" s="39"/>
      <c r="H35" s="39"/>
      <c r="I35" s="165">
        <v>0.21</v>
      </c>
      <c r="J35" s="164">
        <f>0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5" t="s">
        <v>49</v>
      </c>
      <c r="F36" s="164">
        <f>ROUND((SUM(BH82:BH94)),2)</f>
        <v>0</v>
      </c>
      <c r="G36" s="39"/>
      <c r="H36" s="39"/>
      <c r="I36" s="165">
        <v>0.15</v>
      </c>
      <c r="J36" s="164">
        <f>0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50</v>
      </c>
      <c r="F37" s="164">
        <f>ROUND((SUM(BI82:BI94)),2)</f>
        <v>0</v>
      </c>
      <c r="G37" s="39"/>
      <c r="H37" s="39"/>
      <c r="I37" s="165">
        <v>0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7"/>
      <c r="J38" s="39"/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51</v>
      </c>
      <c r="E39" s="168"/>
      <c r="F39" s="168"/>
      <c r="G39" s="169" t="s">
        <v>52</v>
      </c>
      <c r="H39" s="170" t="s">
        <v>53</v>
      </c>
      <c r="I39" s="171"/>
      <c r="J39" s="172">
        <f>SUM(J30:J37)</f>
        <v>0</v>
      </c>
      <c r="K39" s="173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74"/>
      <c r="C40" s="175"/>
      <c r="D40" s="175"/>
      <c r="E40" s="175"/>
      <c r="F40" s="175"/>
      <c r="G40" s="175"/>
      <c r="H40" s="175"/>
      <c r="I40" s="176"/>
      <c r="J40" s="175"/>
      <c r="K40" s="175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77"/>
      <c r="C44" s="178"/>
      <c r="D44" s="178"/>
      <c r="E44" s="178"/>
      <c r="F44" s="178"/>
      <c r="G44" s="178"/>
      <c r="H44" s="178"/>
      <c r="I44" s="179"/>
      <c r="J44" s="178"/>
      <c r="K44" s="178"/>
      <c r="L44" s="14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137</v>
      </c>
      <c r="D45" s="41"/>
      <c r="E45" s="41"/>
      <c r="F45" s="41"/>
      <c r="G45" s="41"/>
      <c r="H45" s="41"/>
      <c r="I45" s="147"/>
      <c r="J45" s="41"/>
      <c r="K45" s="41"/>
      <c r="L45" s="14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47"/>
      <c r="J46" s="41"/>
      <c r="K46" s="41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80" t="str">
        <f>E7</f>
        <v>REVITALIZACE STŘEDISKA BYSTŘICE NAD PERNŠTEJNEM</v>
      </c>
      <c r="F48" s="33"/>
      <c r="G48" s="33"/>
      <c r="H48" s="33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132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901 - Vedlejší a ostatní náklady</v>
      </c>
      <c r="F50" s="41"/>
      <c r="G50" s="41"/>
      <c r="H50" s="41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47"/>
      <c r="J51" s="41"/>
      <c r="K51" s="41"/>
      <c r="L51" s="14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Bystřice nad Pernštejnem</v>
      </c>
      <c r="G52" s="41"/>
      <c r="H52" s="41"/>
      <c r="I52" s="150" t="s">
        <v>23</v>
      </c>
      <c r="J52" s="73" t="str">
        <f>IF(J12="","",J12)</f>
        <v>28. 10. 2019</v>
      </c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VODÁRENSKÁ AKCIOVÁ SPOLEČNOST, a.s.</v>
      </c>
      <c r="G54" s="41"/>
      <c r="H54" s="41"/>
      <c r="I54" s="150" t="s">
        <v>33</v>
      </c>
      <c r="J54" s="37" t="str">
        <f>E21</f>
        <v>Ing. Jaroslav Habán</v>
      </c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150" t="s">
        <v>37</v>
      </c>
      <c r="J55" s="37" t="str">
        <f>E24</f>
        <v>Křišťál</v>
      </c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47"/>
      <c r="J56" s="41"/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81" t="s">
        <v>138</v>
      </c>
      <c r="D57" s="182"/>
      <c r="E57" s="182"/>
      <c r="F57" s="182"/>
      <c r="G57" s="182"/>
      <c r="H57" s="182"/>
      <c r="I57" s="183"/>
      <c r="J57" s="184" t="s">
        <v>139</v>
      </c>
      <c r="K57" s="182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47"/>
      <c r="J58" s="41"/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85" t="s">
        <v>73</v>
      </c>
      <c r="D59" s="41"/>
      <c r="E59" s="41"/>
      <c r="F59" s="41"/>
      <c r="G59" s="41"/>
      <c r="H59" s="41"/>
      <c r="I59" s="147"/>
      <c r="J59" s="103">
        <f>J82</f>
        <v>0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140</v>
      </c>
    </row>
    <row r="60" spans="1:31" s="9" customFormat="1" ht="24.95" customHeight="1">
      <c r="A60" s="9"/>
      <c r="B60" s="186"/>
      <c r="C60" s="187"/>
      <c r="D60" s="188" t="s">
        <v>148</v>
      </c>
      <c r="E60" s="189"/>
      <c r="F60" s="189"/>
      <c r="G60" s="189"/>
      <c r="H60" s="189"/>
      <c r="I60" s="190"/>
      <c r="J60" s="191">
        <f>J83</f>
        <v>0</v>
      </c>
      <c r="K60" s="187"/>
      <c r="L60" s="19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3"/>
      <c r="C61" s="126"/>
      <c r="D61" s="194" t="s">
        <v>985</v>
      </c>
      <c r="E61" s="195"/>
      <c r="F61" s="195"/>
      <c r="G61" s="195"/>
      <c r="H61" s="195"/>
      <c r="I61" s="196"/>
      <c r="J61" s="197">
        <f>J84</f>
        <v>0</v>
      </c>
      <c r="K61" s="126"/>
      <c r="L61" s="19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3"/>
      <c r="C62" s="126"/>
      <c r="D62" s="194" t="s">
        <v>986</v>
      </c>
      <c r="E62" s="195"/>
      <c r="F62" s="195"/>
      <c r="G62" s="195"/>
      <c r="H62" s="195"/>
      <c r="I62" s="196"/>
      <c r="J62" s="197">
        <f>J92</f>
        <v>0</v>
      </c>
      <c r="K62" s="126"/>
      <c r="L62" s="19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147"/>
      <c r="J63" s="41"/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176"/>
      <c r="J64" s="61"/>
      <c r="K64" s="61"/>
      <c r="L64" s="14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179"/>
      <c r="J68" s="63"/>
      <c r="K68" s="63"/>
      <c r="L68" s="14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150</v>
      </c>
      <c r="D69" s="41"/>
      <c r="E69" s="41"/>
      <c r="F69" s="41"/>
      <c r="G69" s="41"/>
      <c r="H69" s="41"/>
      <c r="I69" s="147"/>
      <c r="J69" s="41"/>
      <c r="K69" s="41"/>
      <c r="L69" s="14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147"/>
      <c r="J70" s="41"/>
      <c r="K70" s="41"/>
      <c r="L70" s="14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147"/>
      <c r="J71" s="41"/>
      <c r="K71" s="41"/>
      <c r="L71" s="14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80" t="str">
        <f>E7</f>
        <v>REVITALIZACE STŘEDISKA BYSTŘICE NAD PERNŠTEJNEM</v>
      </c>
      <c r="F72" s="33"/>
      <c r="G72" s="33"/>
      <c r="H72" s="33"/>
      <c r="I72" s="147"/>
      <c r="J72" s="41"/>
      <c r="K72" s="41"/>
      <c r="L72" s="14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132</v>
      </c>
      <c r="D73" s="41"/>
      <c r="E73" s="41"/>
      <c r="F73" s="41"/>
      <c r="G73" s="41"/>
      <c r="H73" s="41"/>
      <c r="I73" s="147"/>
      <c r="J73" s="41"/>
      <c r="K73" s="41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901 - Vedlejší a ostatní náklady</v>
      </c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47"/>
      <c r="J75" s="41"/>
      <c r="K75" s="4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>Bystřice nad Pernštejnem</v>
      </c>
      <c r="G76" s="41"/>
      <c r="H76" s="41"/>
      <c r="I76" s="150" t="s">
        <v>23</v>
      </c>
      <c r="J76" s="73" t="str">
        <f>IF(J12="","",J12)</f>
        <v>28. 10. 2019</v>
      </c>
      <c r="K76" s="41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47"/>
      <c r="J77" s="41"/>
      <c r="K77" s="4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VODÁRENSKÁ AKCIOVÁ SPOLEČNOST, a.s.</v>
      </c>
      <c r="G78" s="41"/>
      <c r="H78" s="41"/>
      <c r="I78" s="150" t="s">
        <v>33</v>
      </c>
      <c r="J78" s="37" t="str">
        <f>E21</f>
        <v>Ing. Jaroslav Habán</v>
      </c>
      <c r="K78" s="41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31</v>
      </c>
      <c r="D79" s="41"/>
      <c r="E79" s="41"/>
      <c r="F79" s="28" t="str">
        <f>IF(E18="","",E18)</f>
        <v>Vyplň údaj</v>
      </c>
      <c r="G79" s="41"/>
      <c r="H79" s="41"/>
      <c r="I79" s="150" t="s">
        <v>37</v>
      </c>
      <c r="J79" s="37" t="str">
        <f>E24</f>
        <v>Křišťál</v>
      </c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99"/>
      <c r="B81" s="200"/>
      <c r="C81" s="201" t="s">
        <v>151</v>
      </c>
      <c r="D81" s="202" t="s">
        <v>60</v>
      </c>
      <c r="E81" s="202" t="s">
        <v>56</v>
      </c>
      <c r="F81" s="202" t="s">
        <v>57</v>
      </c>
      <c r="G81" s="202" t="s">
        <v>152</v>
      </c>
      <c r="H81" s="202" t="s">
        <v>153</v>
      </c>
      <c r="I81" s="203" t="s">
        <v>154</v>
      </c>
      <c r="J81" s="202" t="s">
        <v>139</v>
      </c>
      <c r="K81" s="204" t="s">
        <v>155</v>
      </c>
      <c r="L81" s="205"/>
      <c r="M81" s="93" t="s">
        <v>19</v>
      </c>
      <c r="N81" s="94" t="s">
        <v>45</v>
      </c>
      <c r="O81" s="94" t="s">
        <v>156</v>
      </c>
      <c r="P81" s="94" t="s">
        <v>157</v>
      </c>
      <c r="Q81" s="94" t="s">
        <v>158</v>
      </c>
      <c r="R81" s="94" t="s">
        <v>159</v>
      </c>
      <c r="S81" s="94" t="s">
        <v>160</v>
      </c>
      <c r="T81" s="95" t="s">
        <v>161</v>
      </c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</row>
    <row r="82" spans="1:63" s="2" customFormat="1" ht="22.8" customHeight="1">
      <c r="A82" s="39"/>
      <c r="B82" s="40"/>
      <c r="C82" s="100" t="s">
        <v>162</v>
      </c>
      <c r="D82" s="41"/>
      <c r="E82" s="41"/>
      <c r="F82" s="41"/>
      <c r="G82" s="41"/>
      <c r="H82" s="41"/>
      <c r="I82" s="147"/>
      <c r="J82" s="206">
        <f>BK82</f>
        <v>0</v>
      </c>
      <c r="K82" s="41"/>
      <c r="L82" s="45"/>
      <c r="M82" s="96"/>
      <c r="N82" s="207"/>
      <c r="O82" s="97"/>
      <c r="P82" s="208">
        <f>P83</f>
        <v>0</v>
      </c>
      <c r="Q82" s="97"/>
      <c r="R82" s="208">
        <f>R83</f>
        <v>0</v>
      </c>
      <c r="S82" s="97"/>
      <c r="T82" s="209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74</v>
      </c>
      <c r="AU82" s="18" t="s">
        <v>140</v>
      </c>
      <c r="BK82" s="210">
        <f>BK83</f>
        <v>0</v>
      </c>
    </row>
    <row r="83" spans="1:63" s="12" customFormat="1" ht="25.9" customHeight="1">
      <c r="A83" s="12"/>
      <c r="B83" s="211"/>
      <c r="C83" s="212"/>
      <c r="D83" s="213" t="s">
        <v>74</v>
      </c>
      <c r="E83" s="214" t="s">
        <v>461</v>
      </c>
      <c r="F83" s="214" t="s">
        <v>462</v>
      </c>
      <c r="G83" s="212"/>
      <c r="H83" s="212"/>
      <c r="I83" s="215"/>
      <c r="J83" s="216">
        <f>BK83</f>
        <v>0</v>
      </c>
      <c r="K83" s="212"/>
      <c r="L83" s="217"/>
      <c r="M83" s="218"/>
      <c r="N83" s="219"/>
      <c r="O83" s="219"/>
      <c r="P83" s="220">
        <f>P84+P92</f>
        <v>0</v>
      </c>
      <c r="Q83" s="219"/>
      <c r="R83" s="220">
        <f>R84+R92</f>
        <v>0</v>
      </c>
      <c r="S83" s="219"/>
      <c r="T83" s="221">
        <f>T84+T92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22" t="s">
        <v>190</v>
      </c>
      <c r="AT83" s="223" t="s">
        <v>74</v>
      </c>
      <c r="AU83" s="223" t="s">
        <v>75</v>
      </c>
      <c r="AY83" s="222" t="s">
        <v>165</v>
      </c>
      <c r="BK83" s="224">
        <f>BK84+BK92</f>
        <v>0</v>
      </c>
    </row>
    <row r="84" spans="1:63" s="12" customFormat="1" ht="22.8" customHeight="1">
      <c r="A84" s="12"/>
      <c r="B84" s="211"/>
      <c r="C84" s="212"/>
      <c r="D84" s="213" t="s">
        <v>74</v>
      </c>
      <c r="E84" s="225" t="s">
        <v>987</v>
      </c>
      <c r="F84" s="225" t="s">
        <v>988</v>
      </c>
      <c r="G84" s="212"/>
      <c r="H84" s="212"/>
      <c r="I84" s="215"/>
      <c r="J84" s="226">
        <f>BK84</f>
        <v>0</v>
      </c>
      <c r="K84" s="212"/>
      <c r="L84" s="217"/>
      <c r="M84" s="218"/>
      <c r="N84" s="219"/>
      <c r="O84" s="219"/>
      <c r="P84" s="220">
        <f>SUM(P85:P91)</f>
        <v>0</v>
      </c>
      <c r="Q84" s="219"/>
      <c r="R84" s="220">
        <f>SUM(R85:R91)</f>
        <v>0</v>
      </c>
      <c r="S84" s="219"/>
      <c r="T84" s="221">
        <f>SUM(T85:T91)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22" t="s">
        <v>190</v>
      </c>
      <c r="AT84" s="223" t="s">
        <v>74</v>
      </c>
      <c r="AU84" s="223" t="s">
        <v>82</v>
      </c>
      <c r="AY84" s="222" t="s">
        <v>165</v>
      </c>
      <c r="BK84" s="224">
        <f>SUM(BK85:BK91)</f>
        <v>0</v>
      </c>
    </row>
    <row r="85" spans="1:65" s="2" customFormat="1" ht="16.5" customHeight="1">
      <c r="A85" s="39"/>
      <c r="B85" s="40"/>
      <c r="C85" s="227" t="s">
        <v>82</v>
      </c>
      <c r="D85" s="227" t="s">
        <v>167</v>
      </c>
      <c r="E85" s="228" t="s">
        <v>989</v>
      </c>
      <c r="F85" s="229" t="s">
        <v>990</v>
      </c>
      <c r="G85" s="230" t="s">
        <v>929</v>
      </c>
      <c r="H85" s="231">
        <v>1</v>
      </c>
      <c r="I85" s="232"/>
      <c r="J85" s="233">
        <f>ROUND(I85*H85,2)</f>
        <v>0</v>
      </c>
      <c r="K85" s="229" t="s">
        <v>19</v>
      </c>
      <c r="L85" s="45"/>
      <c r="M85" s="234" t="s">
        <v>19</v>
      </c>
      <c r="N85" s="235" t="s">
        <v>46</v>
      </c>
      <c r="O85" s="85"/>
      <c r="P85" s="236">
        <f>O85*H85</f>
        <v>0</v>
      </c>
      <c r="Q85" s="236">
        <v>0</v>
      </c>
      <c r="R85" s="236">
        <f>Q85*H85</f>
        <v>0</v>
      </c>
      <c r="S85" s="236">
        <v>0</v>
      </c>
      <c r="T85" s="237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38" t="s">
        <v>469</v>
      </c>
      <c r="AT85" s="238" t="s">
        <v>167</v>
      </c>
      <c r="AU85" s="238" t="s">
        <v>84</v>
      </c>
      <c r="AY85" s="18" t="s">
        <v>165</v>
      </c>
      <c r="BE85" s="239">
        <f>IF(N85="základní",J85,0)</f>
        <v>0</v>
      </c>
      <c r="BF85" s="239">
        <f>IF(N85="snížená",J85,0)</f>
        <v>0</v>
      </c>
      <c r="BG85" s="239">
        <f>IF(N85="zákl. přenesená",J85,0)</f>
        <v>0</v>
      </c>
      <c r="BH85" s="239">
        <f>IF(N85="sníž. přenesená",J85,0)</f>
        <v>0</v>
      </c>
      <c r="BI85" s="239">
        <f>IF(N85="nulová",J85,0)</f>
        <v>0</v>
      </c>
      <c r="BJ85" s="18" t="s">
        <v>82</v>
      </c>
      <c r="BK85" s="239">
        <f>ROUND(I85*H85,2)</f>
        <v>0</v>
      </c>
      <c r="BL85" s="18" t="s">
        <v>469</v>
      </c>
      <c r="BM85" s="238" t="s">
        <v>991</v>
      </c>
    </row>
    <row r="86" spans="1:47" s="2" customFormat="1" ht="12">
      <c r="A86" s="39"/>
      <c r="B86" s="40"/>
      <c r="C86" s="41"/>
      <c r="D86" s="242" t="s">
        <v>897</v>
      </c>
      <c r="E86" s="41"/>
      <c r="F86" s="263" t="s">
        <v>992</v>
      </c>
      <c r="G86" s="41"/>
      <c r="H86" s="41"/>
      <c r="I86" s="147"/>
      <c r="J86" s="41"/>
      <c r="K86" s="41"/>
      <c r="L86" s="45"/>
      <c r="M86" s="264"/>
      <c r="N86" s="265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897</v>
      </c>
      <c r="AU86" s="18" t="s">
        <v>84</v>
      </c>
    </row>
    <row r="87" spans="1:65" s="2" customFormat="1" ht="16.5" customHeight="1">
      <c r="A87" s="39"/>
      <c r="B87" s="40"/>
      <c r="C87" s="227" t="s">
        <v>84</v>
      </c>
      <c r="D87" s="227" t="s">
        <v>167</v>
      </c>
      <c r="E87" s="228" t="s">
        <v>993</v>
      </c>
      <c r="F87" s="229" t="s">
        <v>994</v>
      </c>
      <c r="G87" s="230" t="s">
        <v>929</v>
      </c>
      <c r="H87" s="231">
        <v>1</v>
      </c>
      <c r="I87" s="232"/>
      <c r="J87" s="233">
        <f>ROUND(I87*H87,2)</f>
        <v>0</v>
      </c>
      <c r="K87" s="229" t="s">
        <v>19</v>
      </c>
      <c r="L87" s="45"/>
      <c r="M87" s="234" t="s">
        <v>19</v>
      </c>
      <c r="N87" s="235" t="s">
        <v>46</v>
      </c>
      <c r="O87" s="85"/>
      <c r="P87" s="236">
        <f>O87*H87</f>
        <v>0</v>
      </c>
      <c r="Q87" s="236">
        <v>0</v>
      </c>
      <c r="R87" s="236">
        <f>Q87*H87</f>
        <v>0</v>
      </c>
      <c r="S87" s="236">
        <v>0</v>
      </c>
      <c r="T87" s="237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38" t="s">
        <v>469</v>
      </c>
      <c r="AT87" s="238" t="s">
        <v>167</v>
      </c>
      <c r="AU87" s="238" t="s">
        <v>84</v>
      </c>
      <c r="AY87" s="18" t="s">
        <v>165</v>
      </c>
      <c r="BE87" s="239">
        <f>IF(N87="základní",J87,0)</f>
        <v>0</v>
      </c>
      <c r="BF87" s="239">
        <f>IF(N87="snížená",J87,0)</f>
        <v>0</v>
      </c>
      <c r="BG87" s="239">
        <f>IF(N87="zákl. přenesená",J87,0)</f>
        <v>0</v>
      </c>
      <c r="BH87" s="239">
        <f>IF(N87="sníž. přenesená",J87,0)</f>
        <v>0</v>
      </c>
      <c r="BI87" s="239">
        <f>IF(N87="nulová",J87,0)</f>
        <v>0</v>
      </c>
      <c r="BJ87" s="18" t="s">
        <v>82</v>
      </c>
      <c r="BK87" s="239">
        <f>ROUND(I87*H87,2)</f>
        <v>0</v>
      </c>
      <c r="BL87" s="18" t="s">
        <v>469</v>
      </c>
      <c r="BM87" s="238" t="s">
        <v>995</v>
      </c>
    </row>
    <row r="88" spans="1:47" s="2" customFormat="1" ht="12">
      <c r="A88" s="39"/>
      <c r="B88" s="40"/>
      <c r="C88" s="41"/>
      <c r="D88" s="242" t="s">
        <v>897</v>
      </c>
      <c r="E88" s="41"/>
      <c r="F88" s="263" t="s">
        <v>996</v>
      </c>
      <c r="G88" s="41"/>
      <c r="H88" s="41"/>
      <c r="I88" s="147"/>
      <c r="J88" s="41"/>
      <c r="K88" s="41"/>
      <c r="L88" s="45"/>
      <c r="M88" s="264"/>
      <c r="N88" s="265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897</v>
      </c>
      <c r="AU88" s="18" t="s">
        <v>84</v>
      </c>
    </row>
    <row r="89" spans="1:65" s="2" customFormat="1" ht="21.75" customHeight="1">
      <c r="A89" s="39"/>
      <c r="B89" s="40"/>
      <c r="C89" s="227" t="s">
        <v>182</v>
      </c>
      <c r="D89" s="227" t="s">
        <v>167</v>
      </c>
      <c r="E89" s="228" t="s">
        <v>997</v>
      </c>
      <c r="F89" s="229" t="s">
        <v>998</v>
      </c>
      <c r="G89" s="230" t="s">
        <v>929</v>
      </c>
      <c r="H89" s="231">
        <v>1</v>
      </c>
      <c r="I89" s="232"/>
      <c r="J89" s="233">
        <f>ROUND(I89*H89,2)</f>
        <v>0</v>
      </c>
      <c r="K89" s="229" t="s">
        <v>19</v>
      </c>
      <c r="L89" s="45"/>
      <c r="M89" s="234" t="s">
        <v>19</v>
      </c>
      <c r="N89" s="235" t="s">
        <v>46</v>
      </c>
      <c r="O89" s="85"/>
      <c r="P89" s="236">
        <f>O89*H89</f>
        <v>0</v>
      </c>
      <c r="Q89" s="236">
        <v>0</v>
      </c>
      <c r="R89" s="236">
        <f>Q89*H89</f>
        <v>0</v>
      </c>
      <c r="S89" s="236">
        <v>0</v>
      </c>
      <c r="T89" s="23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8" t="s">
        <v>469</v>
      </c>
      <c r="AT89" s="238" t="s">
        <v>167</v>
      </c>
      <c r="AU89" s="238" t="s">
        <v>84</v>
      </c>
      <c r="AY89" s="18" t="s">
        <v>165</v>
      </c>
      <c r="BE89" s="239">
        <f>IF(N89="základní",J89,0)</f>
        <v>0</v>
      </c>
      <c r="BF89" s="239">
        <f>IF(N89="snížená",J89,0)</f>
        <v>0</v>
      </c>
      <c r="BG89" s="239">
        <f>IF(N89="zákl. přenesená",J89,0)</f>
        <v>0</v>
      </c>
      <c r="BH89" s="239">
        <f>IF(N89="sníž. přenesená",J89,0)</f>
        <v>0</v>
      </c>
      <c r="BI89" s="239">
        <f>IF(N89="nulová",J89,0)</f>
        <v>0</v>
      </c>
      <c r="BJ89" s="18" t="s">
        <v>82</v>
      </c>
      <c r="BK89" s="239">
        <f>ROUND(I89*H89,2)</f>
        <v>0</v>
      </c>
      <c r="BL89" s="18" t="s">
        <v>469</v>
      </c>
      <c r="BM89" s="238" t="s">
        <v>999</v>
      </c>
    </row>
    <row r="90" spans="1:65" s="2" customFormat="1" ht="21.75" customHeight="1">
      <c r="A90" s="39"/>
      <c r="B90" s="40"/>
      <c r="C90" s="227" t="s">
        <v>172</v>
      </c>
      <c r="D90" s="227" t="s">
        <v>167</v>
      </c>
      <c r="E90" s="228" t="s">
        <v>1000</v>
      </c>
      <c r="F90" s="229" t="s">
        <v>1001</v>
      </c>
      <c r="G90" s="230" t="s">
        <v>468</v>
      </c>
      <c r="H90" s="231">
        <v>1</v>
      </c>
      <c r="I90" s="232"/>
      <c r="J90" s="233">
        <f>ROUND(I90*H90,2)</f>
        <v>0</v>
      </c>
      <c r="K90" s="229" t="s">
        <v>19</v>
      </c>
      <c r="L90" s="45"/>
      <c r="M90" s="234" t="s">
        <v>19</v>
      </c>
      <c r="N90" s="235" t="s">
        <v>46</v>
      </c>
      <c r="O90" s="85"/>
      <c r="P90" s="236">
        <f>O90*H90</f>
        <v>0</v>
      </c>
      <c r="Q90" s="236">
        <v>0</v>
      </c>
      <c r="R90" s="236">
        <f>Q90*H90</f>
        <v>0</v>
      </c>
      <c r="S90" s="236">
        <v>0</v>
      </c>
      <c r="T90" s="237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8" t="s">
        <v>469</v>
      </c>
      <c r="AT90" s="238" t="s">
        <v>167</v>
      </c>
      <c r="AU90" s="238" t="s">
        <v>84</v>
      </c>
      <c r="AY90" s="18" t="s">
        <v>165</v>
      </c>
      <c r="BE90" s="239">
        <f>IF(N90="základní",J90,0)</f>
        <v>0</v>
      </c>
      <c r="BF90" s="239">
        <f>IF(N90="snížená",J90,0)</f>
        <v>0</v>
      </c>
      <c r="BG90" s="239">
        <f>IF(N90="zákl. přenesená",J90,0)</f>
        <v>0</v>
      </c>
      <c r="BH90" s="239">
        <f>IF(N90="sníž. přenesená",J90,0)</f>
        <v>0</v>
      </c>
      <c r="BI90" s="239">
        <f>IF(N90="nulová",J90,0)</f>
        <v>0</v>
      </c>
      <c r="BJ90" s="18" t="s">
        <v>82</v>
      </c>
      <c r="BK90" s="239">
        <f>ROUND(I90*H90,2)</f>
        <v>0</v>
      </c>
      <c r="BL90" s="18" t="s">
        <v>469</v>
      </c>
      <c r="BM90" s="238" t="s">
        <v>1002</v>
      </c>
    </row>
    <row r="91" spans="1:47" s="2" customFormat="1" ht="12">
      <c r="A91" s="39"/>
      <c r="B91" s="40"/>
      <c r="C91" s="41"/>
      <c r="D91" s="242" t="s">
        <v>897</v>
      </c>
      <c r="E91" s="41"/>
      <c r="F91" s="263" t="s">
        <v>1003</v>
      </c>
      <c r="G91" s="41"/>
      <c r="H91" s="41"/>
      <c r="I91" s="147"/>
      <c r="J91" s="41"/>
      <c r="K91" s="41"/>
      <c r="L91" s="45"/>
      <c r="M91" s="264"/>
      <c r="N91" s="265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897</v>
      </c>
      <c r="AU91" s="18" t="s">
        <v>84</v>
      </c>
    </row>
    <row r="92" spans="1:63" s="12" customFormat="1" ht="22.8" customHeight="1">
      <c r="A92" s="12"/>
      <c r="B92" s="211"/>
      <c r="C92" s="212"/>
      <c r="D92" s="213" t="s">
        <v>74</v>
      </c>
      <c r="E92" s="225" t="s">
        <v>1004</v>
      </c>
      <c r="F92" s="225" t="s">
        <v>1005</v>
      </c>
      <c r="G92" s="212"/>
      <c r="H92" s="212"/>
      <c r="I92" s="215"/>
      <c r="J92" s="226">
        <f>BK92</f>
        <v>0</v>
      </c>
      <c r="K92" s="212"/>
      <c r="L92" s="217"/>
      <c r="M92" s="218"/>
      <c r="N92" s="219"/>
      <c r="O92" s="219"/>
      <c r="P92" s="220">
        <f>SUM(P93:P94)</f>
        <v>0</v>
      </c>
      <c r="Q92" s="219"/>
      <c r="R92" s="220">
        <f>SUM(R93:R94)</f>
        <v>0</v>
      </c>
      <c r="S92" s="219"/>
      <c r="T92" s="221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2" t="s">
        <v>190</v>
      </c>
      <c r="AT92" s="223" t="s">
        <v>74</v>
      </c>
      <c r="AU92" s="223" t="s">
        <v>82</v>
      </c>
      <c r="AY92" s="222" t="s">
        <v>165</v>
      </c>
      <c r="BK92" s="224">
        <f>SUM(BK93:BK94)</f>
        <v>0</v>
      </c>
    </row>
    <row r="93" spans="1:65" s="2" customFormat="1" ht="16.5" customHeight="1">
      <c r="A93" s="39"/>
      <c r="B93" s="40"/>
      <c r="C93" s="227" t="s">
        <v>190</v>
      </c>
      <c r="D93" s="227" t="s">
        <v>167</v>
      </c>
      <c r="E93" s="228" t="s">
        <v>1006</v>
      </c>
      <c r="F93" s="229" t="s">
        <v>1005</v>
      </c>
      <c r="G93" s="230" t="s">
        <v>929</v>
      </c>
      <c r="H93" s="231">
        <v>1</v>
      </c>
      <c r="I93" s="232"/>
      <c r="J93" s="233">
        <f>ROUND(I93*H93,2)</f>
        <v>0</v>
      </c>
      <c r="K93" s="229" t="s">
        <v>19</v>
      </c>
      <c r="L93" s="45"/>
      <c r="M93" s="234" t="s">
        <v>19</v>
      </c>
      <c r="N93" s="235" t="s">
        <v>46</v>
      </c>
      <c r="O93" s="85"/>
      <c r="P93" s="236">
        <f>O93*H93</f>
        <v>0</v>
      </c>
      <c r="Q93" s="236">
        <v>0</v>
      </c>
      <c r="R93" s="236">
        <f>Q93*H93</f>
        <v>0</v>
      </c>
      <c r="S93" s="236">
        <v>0</v>
      </c>
      <c r="T93" s="23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8" t="s">
        <v>469</v>
      </c>
      <c r="AT93" s="238" t="s">
        <v>167</v>
      </c>
      <c r="AU93" s="238" t="s">
        <v>84</v>
      </c>
      <c r="AY93" s="18" t="s">
        <v>165</v>
      </c>
      <c r="BE93" s="239">
        <f>IF(N93="základní",J93,0)</f>
        <v>0</v>
      </c>
      <c r="BF93" s="239">
        <f>IF(N93="snížená",J93,0)</f>
        <v>0</v>
      </c>
      <c r="BG93" s="239">
        <f>IF(N93="zákl. přenesená",J93,0)</f>
        <v>0</v>
      </c>
      <c r="BH93" s="239">
        <f>IF(N93="sníž. přenesená",J93,0)</f>
        <v>0</v>
      </c>
      <c r="BI93" s="239">
        <f>IF(N93="nulová",J93,0)</f>
        <v>0</v>
      </c>
      <c r="BJ93" s="18" t="s">
        <v>82</v>
      </c>
      <c r="BK93" s="239">
        <f>ROUND(I93*H93,2)</f>
        <v>0</v>
      </c>
      <c r="BL93" s="18" t="s">
        <v>469</v>
      </c>
      <c r="BM93" s="238" t="s">
        <v>1007</v>
      </c>
    </row>
    <row r="94" spans="1:65" s="2" customFormat="1" ht="16.5" customHeight="1">
      <c r="A94" s="39"/>
      <c r="B94" s="40"/>
      <c r="C94" s="227" t="s">
        <v>194</v>
      </c>
      <c r="D94" s="227" t="s">
        <v>167</v>
      </c>
      <c r="E94" s="228" t="s">
        <v>1008</v>
      </c>
      <c r="F94" s="229" t="s">
        <v>1009</v>
      </c>
      <c r="G94" s="230" t="s">
        <v>929</v>
      </c>
      <c r="H94" s="231">
        <v>1</v>
      </c>
      <c r="I94" s="232"/>
      <c r="J94" s="233">
        <f>ROUND(I94*H94,2)</f>
        <v>0</v>
      </c>
      <c r="K94" s="229" t="s">
        <v>19</v>
      </c>
      <c r="L94" s="45"/>
      <c r="M94" s="279" t="s">
        <v>19</v>
      </c>
      <c r="N94" s="280" t="s">
        <v>46</v>
      </c>
      <c r="O94" s="281"/>
      <c r="P94" s="282">
        <f>O94*H94</f>
        <v>0</v>
      </c>
      <c r="Q94" s="282">
        <v>0</v>
      </c>
      <c r="R94" s="282">
        <f>Q94*H94</f>
        <v>0</v>
      </c>
      <c r="S94" s="282">
        <v>0</v>
      </c>
      <c r="T94" s="28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8" t="s">
        <v>469</v>
      </c>
      <c r="AT94" s="238" t="s">
        <v>167</v>
      </c>
      <c r="AU94" s="238" t="s">
        <v>84</v>
      </c>
      <c r="AY94" s="18" t="s">
        <v>165</v>
      </c>
      <c r="BE94" s="239">
        <f>IF(N94="základní",J94,0)</f>
        <v>0</v>
      </c>
      <c r="BF94" s="239">
        <f>IF(N94="snížená",J94,0)</f>
        <v>0</v>
      </c>
      <c r="BG94" s="239">
        <f>IF(N94="zákl. přenesená",J94,0)</f>
        <v>0</v>
      </c>
      <c r="BH94" s="239">
        <f>IF(N94="sníž. přenesená",J94,0)</f>
        <v>0</v>
      </c>
      <c r="BI94" s="239">
        <f>IF(N94="nulová",J94,0)</f>
        <v>0</v>
      </c>
      <c r="BJ94" s="18" t="s">
        <v>82</v>
      </c>
      <c r="BK94" s="239">
        <f>ROUND(I94*H94,2)</f>
        <v>0</v>
      </c>
      <c r="BL94" s="18" t="s">
        <v>469</v>
      </c>
      <c r="BM94" s="238" t="s">
        <v>1010</v>
      </c>
    </row>
    <row r="95" spans="1:31" s="2" customFormat="1" ht="6.95" customHeight="1">
      <c r="A95" s="39"/>
      <c r="B95" s="60"/>
      <c r="C95" s="61"/>
      <c r="D95" s="61"/>
      <c r="E95" s="61"/>
      <c r="F95" s="61"/>
      <c r="G95" s="61"/>
      <c r="H95" s="61"/>
      <c r="I95" s="176"/>
      <c r="J95" s="61"/>
      <c r="K95" s="61"/>
      <c r="L95" s="45"/>
      <c r="M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</sheetData>
  <sheetProtection password="CC35" sheet="1" objects="1" scenarios="1" formatColumns="0" formatRows="0" autoFilter="0"/>
  <autoFilter ref="C81:K9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84</v>
      </c>
    </row>
    <row r="4" spans="2:46" s="1" customFormat="1" ht="24.95" customHeight="1">
      <c r="B4" s="21"/>
      <c r="D4" s="143" t="s">
        <v>131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16</v>
      </c>
      <c r="I6" s="139"/>
      <c r="L6" s="21"/>
    </row>
    <row r="7" spans="2:12" s="1" customFormat="1" ht="16.5" customHeight="1">
      <c r="B7" s="21"/>
      <c r="E7" s="146" t="str">
        <f>'Rekapitulace stavby'!K6</f>
        <v>REVITALIZACE STŘEDISKA BYSTŘICE NAD PERNŠTEJNEM</v>
      </c>
      <c r="F7" s="145"/>
      <c r="G7" s="145"/>
      <c r="H7" s="145"/>
      <c r="I7" s="139"/>
      <c r="L7" s="21"/>
    </row>
    <row r="8" spans="1:31" s="2" customFormat="1" ht="12" customHeight="1">
      <c r="A8" s="39"/>
      <c r="B8" s="45"/>
      <c r="C8" s="39"/>
      <c r="D8" s="145" t="s">
        <v>132</v>
      </c>
      <c r="E8" s="39"/>
      <c r="F8" s="39"/>
      <c r="G8" s="39"/>
      <c r="H8" s="39"/>
      <c r="I8" s="147"/>
      <c r="J8" s="39"/>
      <c r="K8" s="39"/>
      <c r="L8" s="14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9" t="s">
        <v>1011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5" t="s">
        <v>18</v>
      </c>
      <c r="E11" s="39"/>
      <c r="F11" s="134" t="s">
        <v>19</v>
      </c>
      <c r="G11" s="39"/>
      <c r="H11" s="39"/>
      <c r="I11" s="150" t="s">
        <v>20</v>
      </c>
      <c r="J11" s="134" t="s">
        <v>19</v>
      </c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5" t="s">
        <v>21</v>
      </c>
      <c r="E12" s="39"/>
      <c r="F12" s="134" t="s">
        <v>22</v>
      </c>
      <c r="G12" s="39"/>
      <c r="H12" s="39"/>
      <c r="I12" s="150" t="s">
        <v>23</v>
      </c>
      <c r="J12" s="151" t="str">
        <f>'Rekapitulace stavby'!AN8</f>
        <v>28. 10. 2019</v>
      </c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7"/>
      <c r="J13" s="39"/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25</v>
      </c>
      <c r="E14" s="39"/>
      <c r="F14" s="39"/>
      <c r="G14" s="39"/>
      <c r="H14" s="39"/>
      <c r="I14" s="150" t="s">
        <v>26</v>
      </c>
      <c r="J14" s="134" t="s">
        <v>27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28</v>
      </c>
      <c r="F15" s="39"/>
      <c r="G15" s="39"/>
      <c r="H15" s="39"/>
      <c r="I15" s="150" t="s">
        <v>29</v>
      </c>
      <c r="J15" s="134" t="s">
        <v>30</v>
      </c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7"/>
      <c r="J16" s="39"/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5" t="s">
        <v>31</v>
      </c>
      <c r="E17" s="39"/>
      <c r="F17" s="39"/>
      <c r="G17" s="39"/>
      <c r="H17" s="39"/>
      <c r="I17" s="150" t="s">
        <v>26</v>
      </c>
      <c r="J17" s="34" t="str">
        <f>'Rekapitulace stavby'!AN13</f>
        <v>Vyplň údaj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50" t="s">
        <v>29</v>
      </c>
      <c r="J18" s="34" t="str">
        <f>'Rekapitulace stavby'!AN14</f>
        <v>Vyplň údaj</v>
      </c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7"/>
      <c r="J19" s="39"/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5" t="s">
        <v>33</v>
      </c>
      <c r="E20" s="39"/>
      <c r="F20" s="39"/>
      <c r="G20" s="39"/>
      <c r="H20" s="39"/>
      <c r="I20" s="150" t="s">
        <v>26</v>
      </c>
      <c r="J20" s="134" t="s">
        <v>34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35</v>
      </c>
      <c r="F21" s="39"/>
      <c r="G21" s="39"/>
      <c r="H21" s="39"/>
      <c r="I21" s="150" t="s">
        <v>29</v>
      </c>
      <c r="J21" s="134" t="s">
        <v>19</v>
      </c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7"/>
      <c r="J22" s="39"/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5" t="s">
        <v>37</v>
      </c>
      <c r="E23" s="39"/>
      <c r="F23" s="39"/>
      <c r="G23" s="39"/>
      <c r="H23" s="39"/>
      <c r="I23" s="150" t="s">
        <v>26</v>
      </c>
      <c r="J23" s="134" t="s">
        <v>19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38</v>
      </c>
      <c r="F24" s="39"/>
      <c r="G24" s="39"/>
      <c r="H24" s="39"/>
      <c r="I24" s="150" t="s">
        <v>29</v>
      </c>
      <c r="J24" s="134" t="s">
        <v>19</v>
      </c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7"/>
      <c r="J25" s="39"/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5" t="s">
        <v>39</v>
      </c>
      <c r="E26" s="39"/>
      <c r="F26" s="39"/>
      <c r="G26" s="39"/>
      <c r="H26" s="39"/>
      <c r="I26" s="147"/>
      <c r="J26" s="39"/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2"/>
      <c r="B27" s="153"/>
      <c r="C27" s="152"/>
      <c r="D27" s="152"/>
      <c r="E27" s="154" t="s">
        <v>19</v>
      </c>
      <c r="F27" s="154"/>
      <c r="G27" s="154"/>
      <c r="H27" s="154"/>
      <c r="I27" s="155"/>
      <c r="J27" s="152"/>
      <c r="K27" s="152"/>
      <c r="L27" s="156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7"/>
      <c r="E29" s="157"/>
      <c r="F29" s="157"/>
      <c r="G29" s="157"/>
      <c r="H29" s="157"/>
      <c r="I29" s="158"/>
      <c r="J29" s="157"/>
      <c r="K29" s="157"/>
      <c r="L29" s="14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9" t="s">
        <v>41</v>
      </c>
      <c r="E30" s="39"/>
      <c r="F30" s="39"/>
      <c r="G30" s="39"/>
      <c r="H30" s="39"/>
      <c r="I30" s="147"/>
      <c r="J30" s="160">
        <f>ROUND(J85,2)</f>
        <v>0</v>
      </c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1" t="s">
        <v>43</v>
      </c>
      <c r="G32" s="39"/>
      <c r="H32" s="39"/>
      <c r="I32" s="162" t="s">
        <v>42</v>
      </c>
      <c r="J32" s="161" t="s">
        <v>44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45</v>
      </c>
      <c r="E33" s="145" t="s">
        <v>46</v>
      </c>
      <c r="F33" s="164">
        <f>ROUND((SUM(BE85:BE144)),2)</f>
        <v>0</v>
      </c>
      <c r="G33" s="39"/>
      <c r="H33" s="39"/>
      <c r="I33" s="165">
        <v>0.21</v>
      </c>
      <c r="J33" s="164">
        <f>ROUND(((SUM(BE85:BE144))*I33),2)</f>
        <v>0</v>
      </c>
      <c r="K33" s="39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5" t="s">
        <v>47</v>
      </c>
      <c r="F34" s="164">
        <f>ROUND((SUM(BF85:BF144)),2)</f>
        <v>0</v>
      </c>
      <c r="G34" s="39"/>
      <c r="H34" s="39"/>
      <c r="I34" s="165">
        <v>0.15</v>
      </c>
      <c r="J34" s="164">
        <f>ROUND(((SUM(BF85:BF144))*I34),2)</f>
        <v>0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5" t="s">
        <v>48</v>
      </c>
      <c r="F35" s="164">
        <f>ROUND((SUM(BG85:BG144)),2)</f>
        <v>0</v>
      </c>
      <c r="G35" s="39"/>
      <c r="H35" s="39"/>
      <c r="I35" s="165">
        <v>0.21</v>
      </c>
      <c r="J35" s="164">
        <f>0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5" t="s">
        <v>49</v>
      </c>
      <c r="F36" s="164">
        <f>ROUND((SUM(BH85:BH144)),2)</f>
        <v>0</v>
      </c>
      <c r="G36" s="39"/>
      <c r="H36" s="39"/>
      <c r="I36" s="165">
        <v>0.15</v>
      </c>
      <c r="J36" s="164">
        <f>0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50</v>
      </c>
      <c r="F37" s="164">
        <f>ROUND((SUM(BI85:BI144)),2)</f>
        <v>0</v>
      </c>
      <c r="G37" s="39"/>
      <c r="H37" s="39"/>
      <c r="I37" s="165">
        <v>0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7"/>
      <c r="J38" s="39"/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51</v>
      </c>
      <c r="E39" s="168"/>
      <c r="F39" s="168"/>
      <c r="G39" s="169" t="s">
        <v>52</v>
      </c>
      <c r="H39" s="170" t="s">
        <v>53</v>
      </c>
      <c r="I39" s="171"/>
      <c r="J39" s="172">
        <f>SUM(J30:J37)</f>
        <v>0</v>
      </c>
      <c r="K39" s="173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74"/>
      <c r="C40" s="175"/>
      <c r="D40" s="175"/>
      <c r="E40" s="175"/>
      <c r="F40" s="175"/>
      <c r="G40" s="175"/>
      <c r="H40" s="175"/>
      <c r="I40" s="176"/>
      <c r="J40" s="175"/>
      <c r="K40" s="175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77"/>
      <c r="C44" s="178"/>
      <c r="D44" s="178"/>
      <c r="E44" s="178"/>
      <c r="F44" s="178"/>
      <c r="G44" s="178"/>
      <c r="H44" s="178"/>
      <c r="I44" s="179"/>
      <c r="J44" s="178"/>
      <c r="K44" s="178"/>
      <c r="L44" s="14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137</v>
      </c>
      <c r="D45" s="41"/>
      <c r="E45" s="41"/>
      <c r="F45" s="41"/>
      <c r="G45" s="41"/>
      <c r="H45" s="41"/>
      <c r="I45" s="147"/>
      <c r="J45" s="41"/>
      <c r="K45" s="41"/>
      <c r="L45" s="14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47"/>
      <c r="J46" s="41"/>
      <c r="K46" s="41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80" t="str">
        <f>E7</f>
        <v>REVITALIZACE STŘEDISKA BYSTŘICE NAD PERNŠTEJNEM</v>
      </c>
      <c r="F48" s="33"/>
      <c r="G48" s="33"/>
      <c r="H48" s="33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132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IO 01 - Zpevněné plochy</v>
      </c>
      <c r="F50" s="41"/>
      <c r="G50" s="41"/>
      <c r="H50" s="41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47"/>
      <c r="J51" s="41"/>
      <c r="K51" s="41"/>
      <c r="L51" s="14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Bystřice nad Pernštejnem</v>
      </c>
      <c r="G52" s="41"/>
      <c r="H52" s="41"/>
      <c r="I52" s="150" t="s">
        <v>23</v>
      </c>
      <c r="J52" s="73" t="str">
        <f>IF(J12="","",J12)</f>
        <v>28. 10. 2019</v>
      </c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VODÁRENSKÁ AKCIOVÁ SPOLEČNOST, a.s.</v>
      </c>
      <c r="G54" s="41"/>
      <c r="H54" s="41"/>
      <c r="I54" s="150" t="s">
        <v>33</v>
      </c>
      <c r="J54" s="37" t="str">
        <f>E21</f>
        <v>Ing. Jaroslav Habán</v>
      </c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150" t="s">
        <v>37</v>
      </c>
      <c r="J55" s="37" t="str">
        <f>E24</f>
        <v>Křišťál</v>
      </c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47"/>
      <c r="J56" s="41"/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81" t="s">
        <v>138</v>
      </c>
      <c r="D57" s="182"/>
      <c r="E57" s="182"/>
      <c r="F57" s="182"/>
      <c r="G57" s="182"/>
      <c r="H57" s="182"/>
      <c r="I57" s="183"/>
      <c r="J57" s="184" t="s">
        <v>139</v>
      </c>
      <c r="K57" s="182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47"/>
      <c r="J58" s="41"/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85" t="s">
        <v>73</v>
      </c>
      <c r="D59" s="41"/>
      <c r="E59" s="41"/>
      <c r="F59" s="41"/>
      <c r="G59" s="41"/>
      <c r="H59" s="41"/>
      <c r="I59" s="147"/>
      <c r="J59" s="103">
        <f>J85</f>
        <v>0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140</v>
      </c>
    </row>
    <row r="60" spans="1:31" s="9" customFormat="1" ht="24.95" customHeight="1">
      <c r="A60" s="9"/>
      <c r="B60" s="186"/>
      <c r="C60" s="187"/>
      <c r="D60" s="188" t="s">
        <v>1012</v>
      </c>
      <c r="E60" s="189"/>
      <c r="F60" s="189"/>
      <c r="G60" s="189"/>
      <c r="H60" s="189"/>
      <c r="I60" s="190"/>
      <c r="J60" s="191">
        <f>J86</f>
        <v>0</v>
      </c>
      <c r="K60" s="187"/>
      <c r="L60" s="19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3"/>
      <c r="C61" s="126"/>
      <c r="D61" s="194" t="s">
        <v>1013</v>
      </c>
      <c r="E61" s="195"/>
      <c r="F61" s="195"/>
      <c r="G61" s="195"/>
      <c r="H61" s="195"/>
      <c r="I61" s="196"/>
      <c r="J61" s="197">
        <f>J87</f>
        <v>0</v>
      </c>
      <c r="K61" s="126"/>
      <c r="L61" s="19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3"/>
      <c r="C62" s="126"/>
      <c r="D62" s="194" t="s">
        <v>1014</v>
      </c>
      <c r="E62" s="195"/>
      <c r="F62" s="195"/>
      <c r="G62" s="195"/>
      <c r="H62" s="195"/>
      <c r="I62" s="196"/>
      <c r="J62" s="197">
        <f>J107</f>
        <v>0</v>
      </c>
      <c r="K62" s="126"/>
      <c r="L62" s="19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3"/>
      <c r="C63" s="126"/>
      <c r="D63" s="194" t="s">
        <v>1015</v>
      </c>
      <c r="E63" s="195"/>
      <c r="F63" s="195"/>
      <c r="G63" s="195"/>
      <c r="H63" s="195"/>
      <c r="I63" s="196"/>
      <c r="J63" s="197">
        <f>J119</f>
        <v>0</v>
      </c>
      <c r="K63" s="126"/>
      <c r="L63" s="19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3"/>
      <c r="C64" s="126"/>
      <c r="D64" s="194" t="s">
        <v>1016</v>
      </c>
      <c r="E64" s="195"/>
      <c r="F64" s="195"/>
      <c r="G64" s="195"/>
      <c r="H64" s="195"/>
      <c r="I64" s="196"/>
      <c r="J64" s="197">
        <f>J134</f>
        <v>0</v>
      </c>
      <c r="K64" s="126"/>
      <c r="L64" s="19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3"/>
      <c r="C65" s="126"/>
      <c r="D65" s="194" t="s">
        <v>1017</v>
      </c>
      <c r="E65" s="195"/>
      <c r="F65" s="195"/>
      <c r="G65" s="195"/>
      <c r="H65" s="195"/>
      <c r="I65" s="196"/>
      <c r="J65" s="197">
        <f>J143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47"/>
      <c r="J66" s="41"/>
      <c r="K66" s="41"/>
      <c r="L66" s="14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76"/>
      <c r="J67" s="61"/>
      <c r="K67" s="61"/>
      <c r="L67" s="14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9"/>
      <c r="J71" s="63"/>
      <c r="K71" s="63"/>
      <c r="L71" s="14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150</v>
      </c>
      <c r="D72" s="41"/>
      <c r="E72" s="41"/>
      <c r="F72" s="41"/>
      <c r="G72" s="41"/>
      <c r="H72" s="41"/>
      <c r="I72" s="147"/>
      <c r="J72" s="41"/>
      <c r="K72" s="41"/>
      <c r="L72" s="14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47"/>
      <c r="J73" s="41"/>
      <c r="K73" s="41"/>
      <c r="L73" s="14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47"/>
      <c r="J74" s="41"/>
      <c r="K74" s="41"/>
      <c r="L74" s="14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80" t="str">
        <f>E7</f>
        <v>REVITALIZACE STŘEDISKA BYSTŘICE NAD PERNŠTEJNEM</v>
      </c>
      <c r="F75" s="33"/>
      <c r="G75" s="33"/>
      <c r="H75" s="33"/>
      <c r="I75" s="147"/>
      <c r="J75" s="41"/>
      <c r="K75" s="4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132</v>
      </c>
      <c r="D76" s="41"/>
      <c r="E76" s="41"/>
      <c r="F76" s="41"/>
      <c r="G76" s="41"/>
      <c r="H76" s="41"/>
      <c r="I76" s="147"/>
      <c r="J76" s="41"/>
      <c r="K76" s="41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IO 01 - Zpevněné plochy</v>
      </c>
      <c r="F77" s="41"/>
      <c r="G77" s="41"/>
      <c r="H77" s="41"/>
      <c r="I77" s="147"/>
      <c r="J77" s="41"/>
      <c r="K77" s="41"/>
      <c r="L77" s="14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47"/>
      <c r="J78" s="41"/>
      <c r="K78" s="41"/>
      <c r="L78" s="14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Bystřice nad Pernštejnem</v>
      </c>
      <c r="G79" s="41"/>
      <c r="H79" s="41"/>
      <c r="I79" s="150" t="s">
        <v>23</v>
      </c>
      <c r="J79" s="73" t="str">
        <f>IF(J12="","",J12)</f>
        <v>28. 10. 2019</v>
      </c>
      <c r="K79" s="41"/>
      <c r="L79" s="14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47"/>
      <c r="J80" s="41"/>
      <c r="K80" s="41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VODÁRENSKÁ AKCIOVÁ SPOLEČNOST, a.s.</v>
      </c>
      <c r="G81" s="41"/>
      <c r="H81" s="41"/>
      <c r="I81" s="150" t="s">
        <v>33</v>
      </c>
      <c r="J81" s="37" t="str">
        <f>E21</f>
        <v>Ing. Jaroslav Habán</v>
      </c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150" t="s">
        <v>37</v>
      </c>
      <c r="J82" s="37" t="str">
        <f>E24</f>
        <v>Křišťál</v>
      </c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9"/>
      <c r="B84" s="200"/>
      <c r="C84" s="201" t="s">
        <v>151</v>
      </c>
      <c r="D84" s="202" t="s">
        <v>60</v>
      </c>
      <c r="E84" s="202" t="s">
        <v>56</v>
      </c>
      <c r="F84" s="202" t="s">
        <v>57</v>
      </c>
      <c r="G84" s="202" t="s">
        <v>152</v>
      </c>
      <c r="H84" s="202" t="s">
        <v>153</v>
      </c>
      <c r="I84" s="203" t="s">
        <v>154</v>
      </c>
      <c r="J84" s="202" t="s">
        <v>139</v>
      </c>
      <c r="K84" s="204" t="s">
        <v>155</v>
      </c>
      <c r="L84" s="205"/>
      <c r="M84" s="93" t="s">
        <v>19</v>
      </c>
      <c r="N84" s="94" t="s">
        <v>45</v>
      </c>
      <c r="O84" s="94" t="s">
        <v>156</v>
      </c>
      <c r="P84" s="94" t="s">
        <v>157</v>
      </c>
      <c r="Q84" s="94" t="s">
        <v>158</v>
      </c>
      <c r="R84" s="94" t="s">
        <v>159</v>
      </c>
      <c r="S84" s="94" t="s">
        <v>160</v>
      </c>
      <c r="T84" s="95" t="s">
        <v>161</v>
      </c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</row>
    <row r="85" spans="1:63" s="2" customFormat="1" ht="22.8" customHeight="1">
      <c r="A85" s="39"/>
      <c r="B85" s="40"/>
      <c r="C85" s="100" t="s">
        <v>162</v>
      </c>
      <c r="D85" s="41"/>
      <c r="E85" s="41"/>
      <c r="F85" s="41"/>
      <c r="G85" s="41"/>
      <c r="H85" s="41"/>
      <c r="I85" s="147"/>
      <c r="J85" s="206">
        <f>BK85</f>
        <v>0</v>
      </c>
      <c r="K85" s="41"/>
      <c r="L85" s="45"/>
      <c r="M85" s="96"/>
      <c r="N85" s="207"/>
      <c r="O85" s="97"/>
      <c r="P85" s="208">
        <f>P86</f>
        <v>0</v>
      </c>
      <c r="Q85" s="97"/>
      <c r="R85" s="208">
        <f>R86</f>
        <v>347.40490800000003</v>
      </c>
      <c r="S85" s="97"/>
      <c r="T85" s="209">
        <f>T86</f>
        <v>118.2465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140</v>
      </c>
      <c r="BK85" s="210">
        <f>BK86</f>
        <v>0</v>
      </c>
    </row>
    <row r="86" spans="1:63" s="12" customFormat="1" ht="25.9" customHeight="1">
      <c r="A86" s="12"/>
      <c r="B86" s="211"/>
      <c r="C86" s="212"/>
      <c r="D86" s="213" t="s">
        <v>74</v>
      </c>
      <c r="E86" s="214" t="s">
        <v>163</v>
      </c>
      <c r="F86" s="214" t="s">
        <v>1018</v>
      </c>
      <c r="G86" s="212"/>
      <c r="H86" s="212"/>
      <c r="I86" s="215"/>
      <c r="J86" s="216">
        <f>BK86</f>
        <v>0</v>
      </c>
      <c r="K86" s="212"/>
      <c r="L86" s="217"/>
      <c r="M86" s="218"/>
      <c r="N86" s="219"/>
      <c r="O86" s="219"/>
      <c r="P86" s="220">
        <f>P87+P107+P119+P134+P143</f>
        <v>0</v>
      </c>
      <c r="Q86" s="219"/>
      <c r="R86" s="220">
        <f>R87+R107+R119+R134+R143</f>
        <v>347.40490800000003</v>
      </c>
      <c r="S86" s="219"/>
      <c r="T86" s="221">
        <f>T87+T107+T119+T134+T143</f>
        <v>118.2465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2" t="s">
        <v>82</v>
      </c>
      <c r="AT86" s="223" t="s">
        <v>74</v>
      </c>
      <c r="AU86" s="223" t="s">
        <v>75</v>
      </c>
      <c r="AY86" s="222" t="s">
        <v>165</v>
      </c>
      <c r="BK86" s="224">
        <f>BK87+BK107+BK119+BK134+BK143</f>
        <v>0</v>
      </c>
    </row>
    <row r="87" spans="1:63" s="12" customFormat="1" ht="22.8" customHeight="1">
      <c r="A87" s="12"/>
      <c r="B87" s="211"/>
      <c r="C87" s="212"/>
      <c r="D87" s="213" t="s">
        <v>74</v>
      </c>
      <c r="E87" s="225" t="s">
        <v>82</v>
      </c>
      <c r="F87" s="225" t="s">
        <v>1019</v>
      </c>
      <c r="G87" s="212"/>
      <c r="H87" s="212"/>
      <c r="I87" s="215"/>
      <c r="J87" s="226">
        <f>BK87</f>
        <v>0</v>
      </c>
      <c r="K87" s="212"/>
      <c r="L87" s="217"/>
      <c r="M87" s="218"/>
      <c r="N87" s="219"/>
      <c r="O87" s="219"/>
      <c r="P87" s="220">
        <f>SUM(P88:P106)</f>
        <v>0</v>
      </c>
      <c r="Q87" s="219"/>
      <c r="R87" s="220">
        <f>SUM(R88:R106)</f>
        <v>0</v>
      </c>
      <c r="S87" s="219"/>
      <c r="T87" s="221">
        <f>SUM(T88:T106)</f>
        <v>118.2465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2" t="s">
        <v>82</v>
      </c>
      <c r="AT87" s="223" t="s">
        <v>74</v>
      </c>
      <c r="AU87" s="223" t="s">
        <v>82</v>
      </c>
      <c r="AY87" s="222" t="s">
        <v>165</v>
      </c>
      <c r="BK87" s="224">
        <f>SUM(BK88:BK106)</f>
        <v>0</v>
      </c>
    </row>
    <row r="88" spans="1:65" s="2" customFormat="1" ht="16.5" customHeight="1">
      <c r="A88" s="39"/>
      <c r="B88" s="40"/>
      <c r="C88" s="227" t="s">
        <v>82</v>
      </c>
      <c r="D88" s="227" t="s">
        <v>167</v>
      </c>
      <c r="E88" s="228" t="s">
        <v>1020</v>
      </c>
      <c r="F88" s="229" t="s">
        <v>1021</v>
      </c>
      <c r="G88" s="230" t="s">
        <v>188</v>
      </c>
      <c r="H88" s="231">
        <v>309</v>
      </c>
      <c r="I88" s="232"/>
      <c r="J88" s="233">
        <f>ROUND(I88*H88,2)</f>
        <v>0</v>
      </c>
      <c r="K88" s="229" t="s">
        <v>171</v>
      </c>
      <c r="L88" s="45"/>
      <c r="M88" s="234" t="s">
        <v>19</v>
      </c>
      <c r="N88" s="235" t="s">
        <v>46</v>
      </c>
      <c r="O88" s="85"/>
      <c r="P88" s="236">
        <f>O88*H88</f>
        <v>0</v>
      </c>
      <c r="Q88" s="236">
        <v>0</v>
      </c>
      <c r="R88" s="236">
        <f>Q88*H88</f>
        <v>0</v>
      </c>
      <c r="S88" s="236">
        <v>0.316</v>
      </c>
      <c r="T88" s="237">
        <f>S88*H88</f>
        <v>97.644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8" t="s">
        <v>172</v>
      </c>
      <c r="AT88" s="238" t="s">
        <v>167</v>
      </c>
      <c r="AU88" s="238" t="s">
        <v>84</v>
      </c>
      <c r="AY88" s="18" t="s">
        <v>165</v>
      </c>
      <c r="BE88" s="239">
        <f>IF(N88="základní",J88,0)</f>
        <v>0</v>
      </c>
      <c r="BF88" s="239">
        <f>IF(N88="snížená",J88,0)</f>
        <v>0</v>
      </c>
      <c r="BG88" s="239">
        <f>IF(N88="zákl. přenesená",J88,0)</f>
        <v>0</v>
      </c>
      <c r="BH88" s="239">
        <f>IF(N88="sníž. přenesená",J88,0)</f>
        <v>0</v>
      </c>
      <c r="BI88" s="239">
        <f>IF(N88="nulová",J88,0)</f>
        <v>0</v>
      </c>
      <c r="BJ88" s="18" t="s">
        <v>82</v>
      </c>
      <c r="BK88" s="239">
        <f>ROUND(I88*H88,2)</f>
        <v>0</v>
      </c>
      <c r="BL88" s="18" t="s">
        <v>172</v>
      </c>
      <c r="BM88" s="238" t="s">
        <v>1022</v>
      </c>
    </row>
    <row r="89" spans="1:47" s="2" customFormat="1" ht="12">
      <c r="A89" s="39"/>
      <c r="B89" s="40"/>
      <c r="C89" s="41"/>
      <c r="D89" s="242" t="s">
        <v>897</v>
      </c>
      <c r="E89" s="41"/>
      <c r="F89" s="263" t="s">
        <v>1023</v>
      </c>
      <c r="G89" s="41"/>
      <c r="H89" s="41"/>
      <c r="I89" s="147"/>
      <c r="J89" s="41"/>
      <c r="K89" s="41"/>
      <c r="L89" s="45"/>
      <c r="M89" s="264"/>
      <c r="N89" s="265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897</v>
      </c>
      <c r="AU89" s="18" t="s">
        <v>84</v>
      </c>
    </row>
    <row r="90" spans="1:65" s="2" customFormat="1" ht="16.5" customHeight="1">
      <c r="A90" s="39"/>
      <c r="B90" s="40"/>
      <c r="C90" s="227" t="s">
        <v>84</v>
      </c>
      <c r="D90" s="227" t="s">
        <v>167</v>
      </c>
      <c r="E90" s="228" t="s">
        <v>1024</v>
      </c>
      <c r="F90" s="229" t="s">
        <v>1025</v>
      </c>
      <c r="G90" s="230" t="s">
        <v>252</v>
      </c>
      <c r="H90" s="231">
        <v>100.5</v>
      </c>
      <c r="I90" s="232"/>
      <c r="J90" s="233">
        <f>ROUND(I90*H90,2)</f>
        <v>0</v>
      </c>
      <c r="K90" s="229" t="s">
        <v>171</v>
      </c>
      <c r="L90" s="45"/>
      <c r="M90" s="234" t="s">
        <v>19</v>
      </c>
      <c r="N90" s="235" t="s">
        <v>46</v>
      </c>
      <c r="O90" s="85"/>
      <c r="P90" s="236">
        <f>O90*H90</f>
        <v>0</v>
      </c>
      <c r="Q90" s="236">
        <v>0</v>
      </c>
      <c r="R90" s="236">
        <f>Q90*H90</f>
        <v>0</v>
      </c>
      <c r="S90" s="236">
        <v>0.205</v>
      </c>
      <c r="T90" s="237">
        <f>S90*H90</f>
        <v>20.6025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8" t="s">
        <v>172</v>
      </c>
      <c r="AT90" s="238" t="s">
        <v>167</v>
      </c>
      <c r="AU90" s="238" t="s">
        <v>84</v>
      </c>
      <c r="AY90" s="18" t="s">
        <v>165</v>
      </c>
      <c r="BE90" s="239">
        <f>IF(N90="základní",J90,0)</f>
        <v>0</v>
      </c>
      <c r="BF90" s="239">
        <f>IF(N90="snížená",J90,0)</f>
        <v>0</v>
      </c>
      <c r="BG90" s="239">
        <f>IF(N90="zákl. přenesená",J90,0)</f>
        <v>0</v>
      </c>
      <c r="BH90" s="239">
        <f>IF(N90="sníž. přenesená",J90,0)</f>
        <v>0</v>
      </c>
      <c r="BI90" s="239">
        <f>IF(N90="nulová",J90,0)</f>
        <v>0</v>
      </c>
      <c r="BJ90" s="18" t="s">
        <v>82</v>
      </c>
      <c r="BK90" s="239">
        <f>ROUND(I90*H90,2)</f>
        <v>0</v>
      </c>
      <c r="BL90" s="18" t="s">
        <v>172</v>
      </c>
      <c r="BM90" s="238" t="s">
        <v>1026</v>
      </c>
    </row>
    <row r="91" spans="1:51" s="13" customFormat="1" ht="12">
      <c r="A91" s="13"/>
      <c r="B91" s="240"/>
      <c r="C91" s="241"/>
      <c r="D91" s="242" t="s">
        <v>174</v>
      </c>
      <c r="E91" s="243" t="s">
        <v>19</v>
      </c>
      <c r="F91" s="244" t="s">
        <v>1027</v>
      </c>
      <c r="G91" s="241"/>
      <c r="H91" s="245">
        <v>100.5</v>
      </c>
      <c r="I91" s="246"/>
      <c r="J91" s="241"/>
      <c r="K91" s="241"/>
      <c r="L91" s="247"/>
      <c r="M91" s="248"/>
      <c r="N91" s="249"/>
      <c r="O91" s="249"/>
      <c r="P91" s="249"/>
      <c r="Q91" s="249"/>
      <c r="R91" s="249"/>
      <c r="S91" s="249"/>
      <c r="T91" s="25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1" t="s">
        <v>174</v>
      </c>
      <c r="AU91" s="251" t="s">
        <v>84</v>
      </c>
      <c r="AV91" s="13" t="s">
        <v>84</v>
      </c>
      <c r="AW91" s="13" t="s">
        <v>36</v>
      </c>
      <c r="AX91" s="13" t="s">
        <v>82</v>
      </c>
      <c r="AY91" s="251" t="s">
        <v>165</v>
      </c>
    </row>
    <row r="92" spans="1:65" s="2" customFormat="1" ht="16.5" customHeight="1">
      <c r="A92" s="39"/>
      <c r="B92" s="40"/>
      <c r="C92" s="227" t="s">
        <v>182</v>
      </c>
      <c r="D92" s="227" t="s">
        <v>167</v>
      </c>
      <c r="E92" s="228" t="s">
        <v>1028</v>
      </c>
      <c r="F92" s="229" t="s">
        <v>1029</v>
      </c>
      <c r="G92" s="230" t="s">
        <v>170</v>
      </c>
      <c r="H92" s="231">
        <v>42.6</v>
      </c>
      <c r="I92" s="232"/>
      <c r="J92" s="233">
        <f>ROUND(I92*H92,2)</f>
        <v>0</v>
      </c>
      <c r="K92" s="229" t="s">
        <v>171</v>
      </c>
      <c r="L92" s="45"/>
      <c r="M92" s="234" t="s">
        <v>19</v>
      </c>
      <c r="N92" s="235" t="s">
        <v>46</v>
      </c>
      <c r="O92" s="85"/>
      <c r="P92" s="236">
        <f>O92*H92</f>
        <v>0</v>
      </c>
      <c r="Q92" s="236">
        <v>0</v>
      </c>
      <c r="R92" s="236">
        <f>Q92*H92</f>
        <v>0</v>
      </c>
      <c r="S92" s="236">
        <v>0</v>
      </c>
      <c r="T92" s="237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38" t="s">
        <v>172</v>
      </c>
      <c r="AT92" s="238" t="s">
        <v>167</v>
      </c>
      <c r="AU92" s="238" t="s">
        <v>84</v>
      </c>
      <c r="AY92" s="18" t="s">
        <v>165</v>
      </c>
      <c r="BE92" s="239">
        <f>IF(N92="základní",J92,0)</f>
        <v>0</v>
      </c>
      <c r="BF92" s="239">
        <f>IF(N92="snížená",J92,0)</f>
        <v>0</v>
      </c>
      <c r="BG92" s="239">
        <f>IF(N92="zákl. přenesená",J92,0)</f>
        <v>0</v>
      </c>
      <c r="BH92" s="239">
        <f>IF(N92="sníž. přenesená",J92,0)</f>
        <v>0</v>
      </c>
      <c r="BI92" s="239">
        <f>IF(N92="nulová",J92,0)</f>
        <v>0</v>
      </c>
      <c r="BJ92" s="18" t="s">
        <v>82</v>
      </c>
      <c r="BK92" s="239">
        <f>ROUND(I92*H92,2)</f>
        <v>0</v>
      </c>
      <c r="BL92" s="18" t="s">
        <v>172</v>
      </c>
      <c r="BM92" s="238" t="s">
        <v>1030</v>
      </c>
    </row>
    <row r="93" spans="1:51" s="13" customFormat="1" ht="12">
      <c r="A93" s="13"/>
      <c r="B93" s="240"/>
      <c r="C93" s="241"/>
      <c r="D93" s="242" t="s">
        <v>174</v>
      </c>
      <c r="E93" s="243" t="s">
        <v>19</v>
      </c>
      <c r="F93" s="244" t="s">
        <v>1031</v>
      </c>
      <c r="G93" s="241"/>
      <c r="H93" s="245">
        <v>42.6</v>
      </c>
      <c r="I93" s="246"/>
      <c r="J93" s="241"/>
      <c r="K93" s="241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174</v>
      </c>
      <c r="AU93" s="251" t="s">
        <v>84</v>
      </c>
      <c r="AV93" s="13" t="s">
        <v>84</v>
      </c>
      <c r="AW93" s="13" t="s">
        <v>36</v>
      </c>
      <c r="AX93" s="13" t="s">
        <v>82</v>
      </c>
      <c r="AY93" s="251" t="s">
        <v>165</v>
      </c>
    </row>
    <row r="94" spans="1:65" s="2" customFormat="1" ht="16.5" customHeight="1">
      <c r="A94" s="39"/>
      <c r="B94" s="40"/>
      <c r="C94" s="227" t="s">
        <v>172</v>
      </c>
      <c r="D94" s="227" t="s">
        <v>167</v>
      </c>
      <c r="E94" s="228" t="s">
        <v>1032</v>
      </c>
      <c r="F94" s="229" t="s">
        <v>1033</v>
      </c>
      <c r="G94" s="230" t="s">
        <v>170</v>
      </c>
      <c r="H94" s="231">
        <v>73.58</v>
      </c>
      <c r="I94" s="232"/>
      <c r="J94" s="233">
        <f>ROUND(I94*H94,2)</f>
        <v>0</v>
      </c>
      <c r="K94" s="229" t="s">
        <v>171</v>
      </c>
      <c r="L94" s="45"/>
      <c r="M94" s="234" t="s">
        <v>19</v>
      </c>
      <c r="N94" s="235" t="s">
        <v>46</v>
      </c>
      <c r="O94" s="85"/>
      <c r="P94" s="236">
        <f>O94*H94</f>
        <v>0</v>
      </c>
      <c r="Q94" s="236">
        <v>0</v>
      </c>
      <c r="R94" s="236">
        <f>Q94*H94</f>
        <v>0</v>
      </c>
      <c r="S94" s="236">
        <v>0</v>
      </c>
      <c r="T94" s="237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8" t="s">
        <v>172</v>
      </c>
      <c r="AT94" s="238" t="s">
        <v>167</v>
      </c>
      <c r="AU94" s="238" t="s">
        <v>84</v>
      </c>
      <c r="AY94" s="18" t="s">
        <v>165</v>
      </c>
      <c r="BE94" s="239">
        <f>IF(N94="základní",J94,0)</f>
        <v>0</v>
      </c>
      <c r="BF94" s="239">
        <f>IF(N94="snížená",J94,0)</f>
        <v>0</v>
      </c>
      <c r="BG94" s="239">
        <f>IF(N94="zákl. přenesená",J94,0)</f>
        <v>0</v>
      </c>
      <c r="BH94" s="239">
        <f>IF(N94="sníž. přenesená",J94,0)</f>
        <v>0</v>
      </c>
      <c r="BI94" s="239">
        <f>IF(N94="nulová",J94,0)</f>
        <v>0</v>
      </c>
      <c r="BJ94" s="18" t="s">
        <v>82</v>
      </c>
      <c r="BK94" s="239">
        <f>ROUND(I94*H94,2)</f>
        <v>0</v>
      </c>
      <c r="BL94" s="18" t="s">
        <v>172</v>
      </c>
      <c r="BM94" s="238" t="s">
        <v>1034</v>
      </c>
    </row>
    <row r="95" spans="1:51" s="13" customFormat="1" ht="12">
      <c r="A95" s="13"/>
      <c r="B95" s="240"/>
      <c r="C95" s="241"/>
      <c r="D95" s="242" t="s">
        <v>174</v>
      </c>
      <c r="E95" s="243" t="s">
        <v>19</v>
      </c>
      <c r="F95" s="244" t="s">
        <v>1035</v>
      </c>
      <c r="G95" s="241"/>
      <c r="H95" s="245">
        <v>73.58</v>
      </c>
      <c r="I95" s="246"/>
      <c r="J95" s="241"/>
      <c r="K95" s="241"/>
      <c r="L95" s="247"/>
      <c r="M95" s="248"/>
      <c r="N95" s="249"/>
      <c r="O95" s="249"/>
      <c r="P95" s="249"/>
      <c r="Q95" s="249"/>
      <c r="R95" s="249"/>
      <c r="S95" s="249"/>
      <c r="T95" s="25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1" t="s">
        <v>174</v>
      </c>
      <c r="AU95" s="251" t="s">
        <v>84</v>
      </c>
      <c r="AV95" s="13" t="s">
        <v>84</v>
      </c>
      <c r="AW95" s="13" t="s">
        <v>36</v>
      </c>
      <c r="AX95" s="13" t="s">
        <v>82</v>
      </c>
      <c r="AY95" s="251" t="s">
        <v>165</v>
      </c>
    </row>
    <row r="96" spans="1:65" s="2" customFormat="1" ht="16.5" customHeight="1">
      <c r="A96" s="39"/>
      <c r="B96" s="40"/>
      <c r="C96" s="227" t="s">
        <v>190</v>
      </c>
      <c r="D96" s="227" t="s">
        <v>167</v>
      </c>
      <c r="E96" s="228" t="s">
        <v>1036</v>
      </c>
      <c r="F96" s="229" t="s">
        <v>1037</v>
      </c>
      <c r="G96" s="230" t="s">
        <v>170</v>
      </c>
      <c r="H96" s="231">
        <v>73.58</v>
      </c>
      <c r="I96" s="232"/>
      <c r="J96" s="233">
        <f>ROUND(I96*H96,2)</f>
        <v>0</v>
      </c>
      <c r="K96" s="229" t="s">
        <v>171</v>
      </c>
      <c r="L96" s="45"/>
      <c r="M96" s="234" t="s">
        <v>19</v>
      </c>
      <c r="N96" s="235" t="s">
        <v>46</v>
      </c>
      <c r="O96" s="85"/>
      <c r="P96" s="236">
        <f>O96*H96</f>
        <v>0</v>
      </c>
      <c r="Q96" s="236">
        <v>0</v>
      </c>
      <c r="R96" s="236">
        <f>Q96*H96</f>
        <v>0</v>
      </c>
      <c r="S96" s="236">
        <v>0</v>
      </c>
      <c r="T96" s="23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8" t="s">
        <v>172</v>
      </c>
      <c r="AT96" s="238" t="s">
        <v>167</v>
      </c>
      <c r="AU96" s="238" t="s">
        <v>84</v>
      </c>
      <c r="AY96" s="18" t="s">
        <v>165</v>
      </c>
      <c r="BE96" s="239">
        <f>IF(N96="základní",J96,0)</f>
        <v>0</v>
      </c>
      <c r="BF96" s="239">
        <f>IF(N96="snížená",J96,0)</f>
        <v>0</v>
      </c>
      <c r="BG96" s="239">
        <f>IF(N96="zákl. přenesená",J96,0)</f>
        <v>0</v>
      </c>
      <c r="BH96" s="239">
        <f>IF(N96="sníž. přenesená",J96,0)</f>
        <v>0</v>
      </c>
      <c r="BI96" s="239">
        <f>IF(N96="nulová",J96,0)</f>
        <v>0</v>
      </c>
      <c r="BJ96" s="18" t="s">
        <v>82</v>
      </c>
      <c r="BK96" s="239">
        <f>ROUND(I96*H96,2)</f>
        <v>0</v>
      </c>
      <c r="BL96" s="18" t="s">
        <v>172</v>
      </c>
      <c r="BM96" s="238" t="s">
        <v>1038</v>
      </c>
    </row>
    <row r="97" spans="1:65" s="2" customFormat="1" ht="16.5" customHeight="1">
      <c r="A97" s="39"/>
      <c r="B97" s="40"/>
      <c r="C97" s="227" t="s">
        <v>194</v>
      </c>
      <c r="D97" s="227" t="s">
        <v>167</v>
      </c>
      <c r="E97" s="228" t="s">
        <v>199</v>
      </c>
      <c r="F97" s="229" t="s">
        <v>200</v>
      </c>
      <c r="G97" s="230" t="s">
        <v>170</v>
      </c>
      <c r="H97" s="231">
        <v>73.58</v>
      </c>
      <c r="I97" s="232"/>
      <c r="J97" s="233">
        <f>ROUND(I97*H97,2)</f>
        <v>0</v>
      </c>
      <c r="K97" s="229" t="s">
        <v>171</v>
      </c>
      <c r="L97" s="45"/>
      <c r="M97" s="234" t="s">
        <v>19</v>
      </c>
      <c r="N97" s="235" t="s">
        <v>46</v>
      </c>
      <c r="O97" s="85"/>
      <c r="P97" s="236">
        <f>O97*H97</f>
        <v>0</v>
      </c>
      <c r="Q97" s="236">
        <v>0</v>
      </c>
      <c r="R97" s="236">
        <f>Q97*H97</f>
        <v>0</v>
      </c>
      <c r="S97" s="236">
        <v>0</v>
      </c>
      <c r="T97" s="23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8" t="s">
        <v>172</v>
      </c>
      <c r="AT97" s="238" t="s">
        <v>167</v>
      </c>
      <c r="AU97" s="238" t="s">
        <v>84</v>
      </c>
      <c r="AY97" s="18" t="s">
        <v>165</v>
      </c>
      <c r="BE97" s="239">
        <f>IF(N97="základní",J97,0)</f>
        <v>0</v>
      </c>
      <c r="BF97" s="239">
        <f>IF(N97="snížená",J97,0)</f>
        <v>0</v>
      </c>
      <c r="BG97" s="239">
        <f>IF(N97="zákl. přenesená",J97,0)</f>
        <v>0</v>
      </c>
      <c r="BH97" s="239">
        <f>IF(N97="sníž. přenesená",J97,0)</f>
        <v>0</v>
      </c>
      <c r="BI97" s="239">
        <f>IF(N97="nulová",J97,0)</f>
        <v>0</v>
      </c>
      <c r="BJ97" s="18" t="s">
        <v>82</v>
      </c>
      <c r="BK97" s="239">
        <f>ROUND(I97*H97,2)</f>
        <v>0</v>
      </c>
      <c r="BL97" s="18" t="s">
        <v>172</v>
      </c>
      <c r="BM97" s="238" t="s">
        <v>1039</v>
      </c>
    </row>
    <row r="98" spans="1:51" s="13" customFormat="1" ht="12">
      <c r="A98" s="13"/>
      <c r="B98" s="240"/>
      <c r="C98" s="241"/>
      <c r="D98" s="242" t="s">
        <v>174</v>
      </c>
      <c r="E98" s="243" t="s">
        <v>19</v>
      </c>
      <c r="F98" s="244" t="s">
        <v>1040</v>
      </c>
      <c r="G98" s="241"/>
      <c r="H98" s="245">
        <v>73.58</v>
      </c>
      <c r="I98" s="246"/>
      <c r="J98" s="241"/>
      <c r="K98" s="241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174</v>
      </c>
      <c r="AU98" s="251" t="s">
        <v>84</v>
      </c>
      <c r="AV98" s="13" t="s">
        <v>84</v>
      </c>
      <c r="AW98" s="13" t="s">
        <v>36</v>
      </c>
      <c r="AX98" s="13" t="s">
        <v>82</v>
      </c>
      <c r="AY98" s="251" t="s">
        <v>165</v>
      </c>
    </row>
    <row r="99" spans="1:65" s="2" customFormat="1" ht="16.5" customHeight="1">
      <c r="A99" s="39"/>
      <c r="B99" s="40"/>
      <c r="C99" s="227" t="s">
        <v>198</v>
      </c>
      <c r="D99" s="227" t="s">
        <v>167</v>
      </c>
      <c r="E99" s="228" t="s">
        <v>206</v>
      </c>
      <c r="F99" s="229" t="s">
        <v>207</v>
      </c>
      <c r="G99" s="230" t="s">
        <v>170</v>
      </c>
      <c r="H99" s="231">
        <v>235.74</v>
      </c>
      <c r="I99" s="232"/>
      <c r="J99" s="233">
        <f>ROUND(I99*H99,2)</f>
        <v>0</v>
      </c>
      <c r="K99" s="229" t="s">
        <v>171</v>
      </c>
      <c r="L99" s="45"/>
      <c r="M99" s="234" t="s">
        <v>19</v>
      </c>
      <c r="N99" s="235" t="s">
        <v>46</v>
      </c>
      <c r="O99" s="85"/>
      <c r="P99" s="236">
        <f>O99*H99</f>
        <v>0</v>
      </c>
      <c r="Q99" s="236">
        <v>0</v>
      </c>
      <c r="R99" s="236">
        <f>Q99*H99</f>
        <v>0</v>
      </c>
      <c r="S99" s="236">
        <v>0</v>
      </c>
      <c r="T99" s="23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8" t="s">
        <v>172</v>
      </c>
      <c r="AT99" s="238" t="s">
        <v>167</v>
      </c>
      <c r="AU99" s="238" t="s">
        <v>84</v>
      </c>
      <c r="AY99" s="18" t="s">
        <v>165</v>
      </c>
      <c r="BE99" s="239">
        <f>IF(N99="základní",J99,0)</f>
        <v>0</v>
      </c>
      <c r="BF99" s="239">
        <f>IF(N99="snížená",J99,0)</f>
        <v>0</v>
      </c>
      <c r="BG99" s="239">
        <f>IF(N99="zákl. přenesená",J99,0)</f>
        <v>0</v>
      </c>
      <c r="BH99" s="239">
        <f>IF(N99="sníž. přenesená",J99,0)</f>
        <v>0</v>
      </c>
      <c r="BI99" s="239">
        <f>IF(N99="nulová",J99,0)</f>
        <v>0</v>
      </c>
      <c r="BJ99" s="18" t="s">
        <v>82</v>
      </c>
      <c r="BK99" s="239">
        <f>ROUND(I99*H99,2)</f>
        <v>0</v>
      </c>
      <c r="BL99" s="18" t="s">
        <v>172</v>
      </c>
      <c r="BM99" s="238" t="s">
        <v>1041</v>
      </c>
    </row>
    <row r="100" spans="1:51" s="13" customFormat="1" ht="12">
      <c r="A100" s="13"/>
      <c r="B100" s="240"/>
      <c r="C100" s="241"/>
      <c r="D100" s="242" t="s">
        <v>174</v>
      </c>
      <c r="E100" s="243" t="s">
        <v>19</v>
      </c>
      <c r="F100" s="244" t="s">
        <v>1042</v>
      </c>
      <c r="G100" s="241"/>
      <c r="H100" s="245">
        <v>235.74</v>
      </c>
      <c r="I100" s="246"/>
      <c r="J100" s="241"/>
      <c r="K100" s="241"/>
      <c r="L100" s="247"/>
      <c r="M100" s="248"/>
      <c r="N100" s="249"/>
      <c r="O100" s="249"/>
      <c r="P100" s="249"/>
      <c r="Q100" s="249"/>
      <c r="R100" s="249"/>
      <c r="S100" s="249"/>
      <c r="T100" s="25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1" t="s">
        <v>174</v>
      </c>
      <c r="AU100" s="251" t="s">
        <v>84</v>
      </c>
      <c r="AV100" s="13" t="s">
        <v>84</v>
      </c>
      <c r="AW100" s="13" t="s">
        <v>36</v>
      </c>
      <c r="AX100" s="13" t="s">
        <v>82</v>
      </c>
      <c r="AY100" s="251" t="s">
        <v>165</v>
      </c>
    </row>
    <row r="101" spans="1:65" s="2" customFormat="1" ht="16.5" customHeight="1">
      <c r="A101" s="39"/>
      <c r="B101" s="40"/>
      <c r="C101" s="227" t="s">
        <v>290</v>
      </c>
      <c r="D101" s="227" t="s">
        <v>167</v>
      </c>
      <c r="E101" s="228" t="s">
        <v>211</v>
      </c>
      <c r="F101" s="229" t="s">
        <v>212</v>
      </c>
      <c r="G101" s="230" t="s">
        <v>213</v>
      </c>
      <c r="H101" s="231">
        <v>136.123</v>
      </c>
      <c r="I101" s="232"/>
      <c r="J101" s="233">
        <f>ROUND(I101*H101,2)</f>
        <v>0</v>
      </c>
      <c r="K101" s="229" t="s">
        <v>171</v>
      </c>
      <c r="L101" s="45"/>
      <c r="M101" s="234" t="s">
        <v>19</v>
      </c>
      <c r="N101" s="235" t="s">
        <v>46</v>
      </c>
      <c r="O101" s="85"/>
      <c r="P101" s="236">
        <f>O101*H101</f>
        <v>0</v>
      </c>
      <c r="Q101" s="236">
        <v>0</v>
      </c>
      <c r="R101" s="236">
        <f>Q101*H101</f>
        <v>0</v>
      </c>
      <c r="S101" s="236">
        <v>0</v>
      </c>
      <c r="T101" s="23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8" t="s">
        <v>172</v>
      </c>
      <c r="AT101" s="238" t="s">
        <v>167</v>
      </c>
      <c r="AU101" s="238" t="s">
        <v>84</v>
      </c>
      <c r="AY101" s="18" t="s">
        <v>165</v>
      </c>
      <c r="BE101" s="239">
        <f>IF(N101="základní",J101,0)</f>
        <v>0</v>
      </c>
      <c r="BF101" s="239">
        <f>IF(N101="snížená",J101,0)</f>
        <v>0</v>
      </c>
      <c r="BG101" s="239">
        <f>IF(N101="zákl. přenesená",J101,0)</f>
        <v>0</v>
      </c>
      <c r="BH101" s="239">
        <f>IF(N101="sníž. přenesená",J101,0)</f>
        <v>0</v>
      </c>
      <c r="BI101" s="239">
        <f>IF(N101="nulová",J101,0)</f>
        <v>0</v>
      </c>
      <c r="BJ101" s="18" t="s">
        <v>82</v>
      </c>
      <c r="BK101" s="239">
        <f>ROUND(I101*H101,2)</f>
        <v>0</v>
      </c>
      <c r="BL101" s="18" t="s">
        <v>172</v>
      </c>
      <c r="BM101" s="238" t="s">
        <v>1043</v>
      </c>
    </row>
    <row r="102" spans="1:51" s="13" customFormat="1" ht="12">
      <c r="A102" s="13"/>
      <c r="B102" s="240"/>
      <c r="C102" s="241"/>
      <c r="D102" s="242" t="s">
        <v>174</v>
      </c>
      <c r="E102" s="243" t="s">
        <v>19</v>
      </c>
      <c r="F102" s="244" t="s">
        <v>1044</v>
      </c>
      <c r="G102" s="241"/>
      <c r="H102" s="245">
        <v>136.123</v>
      </c>
      <c r="I102" s="246"/>
      <c r="J102" s="241"/>
      <c r="K102" s="241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174</v>
      </c>
      <c r="AU102" s="251" t="s">
        <v>84</v>
      </c>
      <c r="AV102" s="13" t="s">
        <v>84</v>
      </c>
      <c r="AW102" s="13" t="s">
        <v>36</v>
      </c>
      <c r="AX102" s="13" t="s">
        <v>82</v>
      </c>
      <c r="AY102" s="251" t="s">
        <v>165</v>
      </c>
    </row>
    <row r="103" spans="1:65" s="2" customFormat="1" ht="16.5" customHeight="1">
      <c r="A103" s="39"/>
      <c r="B103" s="40"/>
      <c r="C103" s="227" t="s">
        <v>205</v>
      </c>
      <c r="D103" s="227" t="s">
        <v>167</v>
      </c>
      <c r="E103" s="228" t="s">
        <v>1045</v>
      </c>
      <c r="F103" s="229" t="s">
        <v>1046</v>
      </c>
      <c r="G103" s="230" t="s">
        <v>170</v>
      </c>
      <c r="H103" s="231">
        <v>73.58</v>
      </c>
      <c r="I103" s="232"/>
      <c r="J103" s="233">
        <f>ROUND(I103*H103,2)</f>
        <v>0</v>
      </c>
      <c r="K103" s="229" t="s">
        <v>171</v>
      </c>
      <c r="L103" s="45"/>
      <c r="M103" s="234" t="s">
        <v>19</v>
      </c>
      <c r="N103" s="235" t="s">
        <v>46</v>
      </c>
      <c r="O103" s="85"/>
      <c r="P103" s="236">
        <f>O103*H103</f>
        <v>0</v>
      </c>
      <c r="Q103" s="236">
        <v>0</v>
      </c>
      <c r="R103" s="236">
        <f>Q103*H103</f>
        <v>0</v>
      </c>
      <c r="S103" s="236">
        <v>0</v>
      </c>
      <c r="T103" s="23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8" t="s">
        <v>172</v>
      </c>
      <c r="AT103" s="238" t="s">
        <v>167</v>
      </c>
      <c r="AU103" s="238" t="s">
        <v>84</v>
      </c>
      <c r="AY103" s="18" t="s">
        <v>165</v>
      </c>
      <c r="BE103" s="239">
        <f>IF(N103="základní",J103,0)</f>
        <v>0</v>
      </c>
      <c r="BF103" s="239">
        <f>IF(N103="snížená",J103,0)</f>
        <v>0</v>
      </c>
      <c r="BG103" s="239">
        <f>IF(N103="zákl. přenesená",J103,0)</f>
        <v>0</v>
      </c>
      <c r="BH103" s="239">
        <f>IF(N103="sníž. přenesená",J103,0)</f>
        <v>0</v>
      </c>
      <c r="BI103" s="239">
        <f>IF(N103="nulová",J103,0)</f>
        <v>0</v>
      </c>
      <c r="BJ103" s="18" t="s">
        <v>82</v>
      </c>
      <c r="BK103" s="239">
        <f>ROUND(I103*H103,2)</f>
        <v>0</v>
      </c>
      <c r="BL103" s="18" t="s">
        <v>172</v>
      </c>
      <c r="BM103" s="238" t="s">
        <v>1047</v>
      </c>
    </row>
    <row r="104" spans="1:51" s="13" customFormat="1" ht="12">
      <c r="A104" s="13"/>
      <c r="B104" s="240"/>
      <c r="C104" s="241"/>
      <c r="D104" s="242" t="s">
        <v>174</v>
      </c>
      <c r="E104" s="243" t="s">
        <v>19</v>
      </c>
      <c r="F104" s="244" t="s">
        <v>1048</v>
      </c>
      <c r="G104" s="241"/>
      <c r="H104" s="245">
        <v>73.58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174</v>
      </c>
      <c r="AU104" s="251" t="s">
        <v>84</v>
      </c>
      <c r="AV104" s="13" t="s">
        <v>84</v>
      </c>
      <c r="AW104" s="13" t="s">
        <v>36</v>
      </c>
      <c r="AX104" s="13" t="s">
        <v>82</v>
      </c>
      <c r="AY104" s="251" t="s">
        <v>165</v>
      </c>
    </row>
    <row r="105" spans="1:65" s="2" customFormat="1" ht="16.5" customHeight="1">
      <c r="A105" s="39"/>
      <c r="B105" s="40"/>
      <c r="C105" s="227" t="s">
        <v>210</v>
      </c>
      <c r="D105" s="227" t="s">
        <v>167</v>
      </c>
      <c r="E105" s="228" t="s">
        <v>1049</v>
      </c>
      <c r="F105" s="229" t="s">
        <v>1050</v>
      </c>
      <c r="G105" s="230" t="s">
        <v>188</v>
      </c>
      <c r="H105" s="231">
        <v>593</v>
      </c>
      <c r="I105" s="232"/>
      <c r="J105" s="233">
        <f>ROUND(I105*H105,2)</f>
        <v>0</v>
      </c>
      <c r="K105" s="229" t="s">
        <v>171</v>
      </c>
      <c r="L105" s="45"/>
      <c r="M105" s="234" t="s">
        <v>19</v>
      </c>
      <c r="N105" s="235" t="s">
        <v>46</v>
      </c>
      <c r="O105" s="85"/>
      <c r="P105" s="236">
        <f>O105*H105</f>
        <v>0</v>
      </c>
      <c r="Q105" s="236">
        <v>0</v>
      </c>
      <c r="R105" s="236">
        <f>Q105*H105</f>
        <v>0</v>
      </c>
      <c r="S105" s="236">
        <v>0</v>
      </c>
      <c r="T105" s="23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8" t="s">
        <v>172</v>
      </c>
      <c r="AT105" s="238" t="s">
        <v>167</v>
      </c>
      <c r="AU105" s="238" t="s">
        <v>84</v>
      </c>
      <c r="AY105" s="18" t="s">
        <v>165</v>
      </c>
      <c r="BE105" s="239">
        <f>IF(N105="základní",J105,0)</f>
        <v>0</v>
      </c>
      <c r="BF105" s="239">
        <f>IF(N105="snížená",J105,0)</f>
        <v>0</v>
      </c>
      <c r="BG105" s="239">
        <f>IF(N105="zákl. přenesená",J105,0)</f>
        <v>0</v>
      </c>
      <c r="BH105" s="239">
        <f>IF(N105="sníž. přenesená",J105,0)</f>
        <v>0</v>
      </c>
      <c r="BI105" s="239">
        <f>IF(N105="nulová",J105,0)</f>
        <v>0</v>
      </c>
      <c r="BJ105" s="18" t="s">
        <v>82</v>
      </c>
      <c r="BK105" s="239">
        <f>ROUND(I105*H105,2)</f>
        <v>0</v>
      </c>
      <c r="BL105" s="18" t="s">
        <v>172</v>
      </c>
      <c r="BM105" s="238" t="s">
        <v>1051</v>
      </c>
    </row>
    <row r="106" spans="1:51" s="13" customFormat="1" ht="12">
      <c r="A106" s="13"/>
      <c r="B106" s="240"/>
      <c r="C106" s="241"/>
      <c r="D106" s="242" t="s">
        <v>174</v>
      </c>
      <c r="E106" s="243" t="s">
        <v>19</v>
      </c>
      <c r="F106" s="244" t="s">
        <v>1052</v>
      </c>
      <c r="G106" s="241"/>
      <c r="H106" s="245">
        <v>593</v>
      </c>
      <c r="I106" s="246"/>
      <c r="J106" s="241"/>
      <c r="K106" s="241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174</v>
      </c>
      <c r="AU106" s="251" t="s">
        <v>84</v>
      </c>
      <c r="AV106" s="13" t="s">
        <v>84</v>
      </c>
      <c r="AW106" s="13" t="s">
        <v>36</v>
      </c>
      <c r="AX106" s="13" t="s">
        <v>82</v>
      </c>
      <c r="AY106" s="251" t="s">
        <v>165</v>
      </c>
    </row>
    <row r="107" spans="1:63" s="12" customFormat="1" ht="22.8" customHeight="1">
      <c r="A107" s="12"/>
      <c r="B107" s="211"/>
      <c r="C107" s="212"/>
      <c r="D107" s="213" t="s">
        <v>74</v>
      </c>
      <c r="E107" s="225" t="s">
        <v>190</v>
      </c>
      <c r="F107" s="225" t="s">
        <v>1053</v>
      </c>
      <c r="G107" s="212"/>
      <c r="H107" s="212"/>
      <c r="I107" s="215"/>
      <c r="J107" s="226">
        <f>BK107</f>
        <v>0</v>
      </c>
      <c r="K107" s="212"/>
      <c r="L107" s="217"/>
      <c r="M107" s="218"/>
      <c r="N107" s="219"/>
      <c r="O107" s="219"/>
      <c r="P107" s="220">
        <f>SUM(P108:P118)</f>
        <v>0</v>
      </c>
      <c r="Q107" s="219"/>
      <c r="R107" s="220">
        <f>SUM(R108:R118)</f>
        <v>340.23624</v>
      </c>
      <c r="S107" s="219"/>
      <c r="T107" s="221">
        <f>SUM(T108:T118)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22" t="s">
        <v>82</v>
      </c>
      <c r="AT107" s="223" t="s">
        <v>74</v>
      </c>
      <c r="AU107" s="223" t="s">
        <v>82</v>
      </c>
      <c r="AY107" s="222" t="s">
        <v>165</v>
      </c>
      <c r="BK107" s="224">
        <f>SUM(BK108:BK118)</f>
        <v>0</v>
      </c>
    </row>
    <row r="108" spans="1:65" s="2" customFormat="1" ht="16.5" customHeight="1">
      <c r="A108" s="39"/>
      <c r="B108" s="40"/>
      <c r="C108" s="227" t="s">
        <v>217</v>
      </c>
      <c r="D108" s="227" t="s">
        <v>167</v>
      </c>
      <c r="E108" s="228" t="s">
        <v>1054</v>
      </c>
      <c r="F108" s="229" t="s">
        <v>1055</v>
      </c>
      <c r="G108" s="230" t="s">
        <v>188</v>
      </c>
      <c r="H108" s="231">
        <v>284</v>
      </c>
      <c r="I108" s="232"/>
      <c r="J108" s="233">
        <f>ROUND(I108*H108,2)</f>
        <v>0</v>
      </c>
      <c r="K108" s="229" t="s">
        <v>171</v>
      </c>
      <c r="L108" s="45"/>
      <c r="M108" s="234" t="s">
        <v>19</v>
      </c>
      <c r="N108" s="235" t="s">
        <v>46</v>
      </c>
      <c r="O108" s="85"/>
      <c r="P108" s="236">
        <f>O108*H108</f>
        <v>0</v>
      </c>
      <c r="Q108" s="236">
        <v>0.30361</v>
      </c>
      <c r="R108" s="236">
        <f>Q108*H108</f>
        <v>86.22524</v>
      </c>
      <c r="S108" s="236">
        <v>0</v>
      </c>
      <c r="T108" s="23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8" t="s">
        <v>172</v>
      </c>
      <c r="AT108" s="238" t="s">
        <v>167</v>
      </c>
      <c r="AU108" s="238" t="s">
        <v>84</v>
      </c>
      <c r="AY108" s="18" t="s">
        <v>165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8" t="s">
        <v>82</v>
      </c>
      <c r="BK108" s="239">
        <f>ROUND(I108*H108,2)</f>
        <v>0</v>
      </c>
      <c r="BL108" s="18" t="s">
        <v>172</v>
      </c>
      <c r="BM108" s="238" t="s">
        <v>1056</v>
      </c>
    </row>
    <row r="109" spans="1:47" s="2" customFormat="1" ht="12">
      <c r="A109" s="39"/>
      <c r="B109" s="40"/>
      <c r="C109" s="41"/>
      <c r="D109" s="242" t="s">
        <v>897</v>
      </c>
      <c r="E109" s="41"/>
      <c r="F109" s="263" t="s">
        <v>1057</v>
      </c>
      <c r="G109" s="41"/>
      <c r="H109" s="41"/>
      <c r="I109" s="147"/>
      <c r="J109" s="41"/>
      <c r="K109" s="41"/>
      <c r="L109" s="45"/>
      <c r="M109" s="264"/>
      <c r="N109" s="26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897</v>
      </c>
      <c r="AU109" s="18" t="s">
        <v>84</v>
      </c>
    </row>
    <row r="110" spans="1:65" s="2" customFormat="1" ht="16.5" customHeight="1">
      <c r="A110" s="39"/>
      <c r="B110" s="40"/>
      <c r="C110" s="227" t="s">
        <v>223</v>
      </c>
      <c r="D110" s="227" t="s">
        <v>167</v>
      </c>
      <c r="E110" s="228" t="s">
        <v>1058</v>
      </c>
      <c r="F110" s="229" t="s">
        <v>1059</v>
      </c>
      <c r="G110" s="230" t="s">
        <v>188</v>
      </c>
      <c r="H110" s="231">
        <v>284</v>
      </c>
      <c r="I110" s="232"/>
      <c r="J110" s="233">
        <f>ROUND(I110*H110,2)</f>
        <v>0</v>
      </c>
      <c r="K110" s="229" t="s">
        <v>171</v>
      </c>
      <c r="L110" s="45"/>
      <c r="M110" s="234" t="s">
        <v>19</v>
      </c>
      <c r="N110" s="235" t="s">
        <v>46</v>
      </c>
      <c r="O110" s="85"/>
      <c r="P110" s="236">
        <f>O110*H110</f>
        <v>0</v>
      </c>
      <c r="Q110" s="236">
        <v>0.27994</v>
      </c>
      <c r="R110" s="236">
        <f>Q110*H110</f>
        <v>79.50296</v>
      </c>
      <c r="S110" s="236">
        <v>0</v>
      </c>
      <c r="T110" s="23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8" t="s">
        <v>172</v>
      </c>
      <c r="AT110" s="238" t="s">
        <v>167</v>
      </c>
      <c r="AU110" s="238" t="s">
        <v>84</v>
      </c>
      <c r="AY110" s="18" t="s">
        <v>165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18" t="s">
        <v>82</v>
      </c>
      <c r="BK110" s="239">
        <f>ROUND(I110*H110,2)</f>
        <v>0</v>
      </c>
      <c r="BL110" s="18" t="s">
        <v>172</v>
      </c>
      <c r="BM110" s="238" t="s">
        <v>1060</v>
      </c>
    </row>
    <row r="111" spans="1:65" s="2" customFormat="1" ht="16.5" customHeight="1">
      <c r="A111" s="39"/>
      <c r="B111" s="40"/>
      <c r="C111" s="227" t="s">
        <v>228</v>
      </c>
      <c r="D111" s="227" t="s">
        <v>167</v>
      </c>
      <c r="E111" s="228" t="s">
        <v>1061</v>
      </c>
      <c r="F111" s="229" t="s">
        <v>1062</v>
      </c>
      <c r="G111" s="230" t="s">
        <v>188</v>
      </c>
      <c r="H111" s="231">
        <v>593</v>
      </c>
      <c r="I111" s="232"/>
      <c r="J111" s="233">
        <f>ROUND(I111*H111,2)</f>
        <v>0</v>
      </c>
      <c r="K111" s="229" t="s">
        <v>171</v>
      </c>
      <c r="L111" s="45"/>
      <c r="M111" s="234" t="s">
        <v>19</v>
      </c>
      <c r="N111" s="235" t="s">
        <v>46</v>
      </c>
      <c r="O111" s="85"/>
      <c r="P111" s="236">
        <f>O111*H111</f>
        <v>0</v>
      </c>
      <c r="Q111" s="236">
        <v>0.18463</v>
      </c>
      <c r="R111" s="236">
        <f>Q111*H111</f>
        <v>109.48558999999999</v>
      </c>
      <c r="S111" s="236">
        <v>0</v>
      </c>
      <c r="T111" s="23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8" t="s">
        <v>172</v>
      </c>
      <c r="AT111" s="238" t="s">
        <v>167</v>
      </c>
      <c r="AU111" s="238" t="s">
        <v>84</v>
      </c>
      <c r="AY111" s="18" t="s">
        <v>165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18" t="s">
        <v>82</v>
      </c>
      <c r="BK111" s="239">
        <f>ROUND(I111*H111,2)</f>
        <v>0</v>
      </c>
      <c r="BL111" s="18" t="s">
        <v>172</v>
      </c>
      <c r="BM111" s="238" t="s">
        <v>1063</v>
      </c>
    </row>
    <row r="112" spans="1:47" s="2" customFormat="1" ht="12">
      <c r="A112" s="39"/>
      <c r="B112" s="40"/>
      <c r="C112" s="41"/>
      <c r="D112" s="242" t="s">
        <v>897</v>
      </c>
      <c r="E112" s="41"/>
      <c r="F112" s="263" t="s">
        <v>1064</v>
      </c>
      <c r="G112" s="41"/>
      <c r="H112" s="41"/>
      <c r="I112" s="147"/>
      <c r="J112" s="41"/>
      <c r="K112" s="41"/>
      <c r="L112" s="45"/>
      <c r="M112" s="264"/>
      <c r="N112" s="26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897</v>
      </c>
      <c r="AU112" s="18" t="s">
        <v>84</v>
      </c>
    </row>
    <row r="113" spans="1:51" s="13" customFormat="1" ht="12">
      <c r="A113" s="13"/>
      <c r="B113" s="240"/>
      <c r="C113" s="241"/>
      <c r="D113" s="242" t="s">
        <v>174</v>
      </c>
      <c r="E113" s="243" t="s">
        <v>19</v>
      </c>
      <c r="F113" s="244" t="s">
        <v>1065</v>
      </c>
      <c r="G113" s="241"/>
      <c r="H113" s="245">
        <v>284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174</v>
      </c>
      <c r="AU113" s="251" t="s">
        <v>84</v>
      </c>
      <c r="AV113" s="13" t="s">
        <v>84</v>
      </c>
      <c r="AW113" s="13" t="s">
        <v>36</v>
      </c>
      <c r="AX113" s="13" t="s">
        <v>75</v>
      </c>
      <c r="AY113" s="251" t="s">
        <v>165</v>
      </c>
    </row>
    <row r="114" spans="1:51" s="13" customFormat="1" ht="12">
      <c r="A114" s="13"/>
      <c r="B114" s="240"/>
      <c r="C114" s="241"/>
      <c r="D114" s="242" t="s">
        <v>174</v>
      </c>
      <c r="E114" s="243" t="s">
        <v>19</v>
      </c>
      <c r="F114" s="244" t="s">
        <v>1066</v>
      </c>
      <c r="G114" s="241"/>
      <c r="H114" s="245">
        <v>309</v>
      </c>
      <c r="I114" s="246"/>
      <c r="J114" s="241"/>
      <c r="K114" s="241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174</v>
      </c>
      <c r="AU114" s="251" t="s">
        <v>84</v>
      </c>
      <c r="AV114" s="13" t="s">
        <v>84</v>
      </c>
      <c r="AW114" s="13" t="s">
        <v>36</v>
      </c>
      <c r="AX114" s="13" t="s">
        <v>75</v>
      </c>
      <c r="AY114" s="251" t="s">
        <v>165</v>
      </c>
    </row>
    <row r="115" spans="1:51" s="14" customFormat="1" ht="12">
      <c r="A115" s="14"/>
      <c r="B115" s="252"/>
      <c r="C115" s="253"/>
      <c r="D115" s="242" t="s">
        <v>174</v>
      </c>
      <c r="E115" s="254" t="s">
        <v>19</v>
      </c>
      <c r="F115" s="255" t="s">
        <v>178</v>
      </c>
      <c r="G115" s="253"/>
      <c r="H115" s="256">
        <v>593</v>
      </c>
      <c r="I115" s="257"/>
      <c r="J115" s="253"/>
      <c r="K115" s="253"/>
      <c r="L115" s="258"/>
      <c r="M115" s="259"/>
      <c r="N115" s="260"/>
      <c r="O115" s="260"/>
      <c r="P115" s="260"/>
      <c r="Q115" s="260"/>
      <c r="R115" s="260"/>
      <c r="S115" s="260"/>
      <c r="T115" s="26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2" t="s">
        <v>174</v>
      </c>
      <c r="AU115" s="262" t="s">
        <v>84</v>
      </c>
      <c r="AV115" s="14" t="s">
        <v>172</v>
      </c>
      <c r="AW115" s="14" t="s">
        <v>36</v>
      </c>
      <c r="AX115" s="14" t="s">
        <v>82</v>
      </c>
      <c r="AY115" s="262" t="s">
        <v>165</v>
      </c>
    </row>
    <row r="116" spans="1:65" s="2" customFormat="1" ht="16.5" customHeight="1">
      <c r="A116" s="39"/>
      <c r="B116" s="40"/>
      <c r="C116" s="227" t="s">
        <v>234</v>
      </c>
      <c r="D116" s="227" t="s">
        <v>167</v>
      </c>
      <c r="E116" s="228" t="s">
        <v>1067</v>
      </c>
      <c r="F116" s="229" t="s">
        <v>1068</v>
      </c>
      <c r="G116" s="230" t="s">
        <v>188</v>
      </c>
      <c r="H116" s="231">
        <v>593</v>
      </c>
      <c r="I116" s="232"/>
      <c r="J116" s="233">
        <f>ROUND(I116*H116,2)</f>
        <v>0</v>
      </c>
      <c r="K116" s="229" t="s">
        <v>171</v>
      </c>
      <c r="L116" s="45"/>
      <c r="M116" s="234" t="s">
        <v>19</v>
      </c>
      <c r="N116" s="235" t="s">
        <v>46</v>
      </c>
      <c r="O116" s="85"/>
      <c r="P116" s="236">
        <f>O116*H116</f>
        <v>0</v>
      </c>
      <c r="Q116" s="236">
        <v>0.00561</v>
      </c>
      <c r="R116" s="236">
        <f>Q116*H116</f>
        <v>3.3267300000000004</v>
      </c>
      <c r="S116" s="236">
        <v>0</v>
      </c>
      <c r="T116" s="23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8" t="s">
        <v>172</v>
      </c>
      <c r="AT116" s="238" t="s">
        <v>167</v>
      </c>
      <c r="AU116" s="238" t="s">
        <v>84</v>
      </c>
      <c r="AY116" s="18" t="s">
        <v>165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8" t="s">
        <v>82</v>
      </c>
      <c r="BK116" s="239">
        <f>ROUND(I116*H116,2)</f>
        <v>0</v>
      </c>
      <c r="BL116" s="18" t="s">
        <v>172</v>
      </c>
      <c r="BM116" s="238" t="s">
        <v>1069</v>
      </c>
    </row>
    <row r="117" spans="1:65" s="2" customFormat="1" ht="16.5" customHeight="1">
      <c r="A117" s="39"/>
      <c r="B117" s="40"/>
      <c r="C117" s="227" t="s">
        <v>239</v>
      </c>
      <c r="D117" s="227" t="s">
        <v>167</v>
      </c>
      <c r="E117" s="228" t="s">
        <v>1070</v>
      </c>
      <c r="F117" s="229" t="s">
        <v>1071</v>
      </c>
      <c r="G117" s="230" t="s">
        <v>188</v>
      </c>
      <c r="H117" s="231">
        <v>593</v>
      </c>
      <c r="I117" s="232"/>
      <c r="J117" s="233">
        <f>ROUND(I117*H117,2)</f>
        <v>0</v>
      </c>
      <c r="K117" s="229" t="s">
        <v>171</v>
      </c>
      <c r="L117" s="45"/>
      <c r="M117" s="234" t="s">
        <v>19</v>
      </c>
      <c r="N117" s="235" t="s">
        <v>46</v>
      </c>
      <c r="O117" s="85"/>
      <c r="P117" s="236">
        <f>O117*H117</f>
        <v>0</v>
      </c>
      <c r="Q117" s="236">
        <v>0.00031</v>
      </c>
      <c r="R117" s="236">
        <f>Q117*H117</f>
        <v>0.18383</v>
      </c>
      <c r="S117" s="236">
        <v>0</v>
      </c>
      <c r="T117" s="23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8" t="s">
        <v>172</v>
      </c>
      <c r="AT117" s="238" t="s">
        <v>167</v>
      </c>
      <c r="AU117" s="238" t="s">
        <v>84</v>
      </c>
      <c r="AY117" s="18" t="s">
        <v>165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8" t="s">
        <v>82</v>
      </c>
      <c r="BK117" s="239">
        <f>ROUND(I117*H117,2)</f>
        <v>0</v>
      </c>
      <c r="BL117" s="18" t="s">
        <v>172</v>
      </c>
      <c r="BM117" s="238" t="s">
        <v>1072</v>
      </c>
    </row>
    <row r="118" spans="1:65" s="2" customFormat="1" ht="16.5" customHeight="1">
      <c r="A118" s="39"/>
      <c r="B118" s="40"/>
      <c r="C118" s="227" t="s">
        <v>8</v>
      </c>
      <c r="D118" s="227" t="s">
        <v>167</v>
      </c>
      <c r="E118" s="228" t="s">
        <v>1073</v>
      </c>
      <c r="F118" s="229" t="s">
        <v>1074</v>
      </c>
      <c r="G118" s="230" t="s">
        <v>188</v>
      </c>
      <c r="H118" s="231">
        <v>593</v>
      </c>
      <c r="I118" s="232"/>
      <c r="J118" s="233">
        <f>ROUND(I118*H118,2)</f>
        <v>0</v>
      </c>
      <c r="K118" s="229" t="s">
        <v>171</v>
      </c>
      <c r="L118" s="45"/>
      <c r="M118" s="234" t="s">
        <v>19</v>
      </c>
      <c r="N118" s="235" t="s">
        <v>46</v>
      </c>
      <c r="O118" s="85"/>
      <c r="P118" s="236">
        <f>O118*H118</f>
        <v>0</v>
      </c>
      <c r="Q118" s="236">
        <v>0.10373</v>
      </c>
      <c r="R118" s="236">
        <f>Q118*H118</f>
        <v>61.51189</v>
      </c>
      <c r="S118" s="236">
        <v>0</v>
      </c>
      <c r="T118" s="23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8" t="s">
        <v>172</v>
      </c>
      <c r="AT118" s="238" t="s">
        <v>167</v>
      </c>
      <c r="AU118" s="238" t="s">
        <v>84</v>
      </c>
      <c r="AY118" s="18" t="s">
        <v>165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8" t="s">
        <v>82</v>
      </c>
      <c r="BK118" s="239">
        <f>ROUND(I118*H118,2)</f>
        <v>0</v>
      </c>
      <c r="BL118" s="18" t="s">
        <v>172</v>
      </c>
      <c r="BM118" s="238" t="s">
        <v>1075</v>
      </c>
    </row>
    <row r="119" spans="1:63" s="12" customFormat="1" ht="22.8" customHeight="1">
      <c r="A119" s="12"/>
      <c r="B119" s="211"/>
      <c r="C119" s="212"/>
      <c r="D119" s="213" t="s">
        <v>74</v>
      </c>
      <c r="E119" s="225" t="s">
        <v>210</v>
      </c>
      <c r="F119" s="225" t="s">
        <v>1076</v>
      </c>
      <c r="G119" s="212"/>
      <c r="H119" s="212"/>
      <c r="I119" s="215"/>
      <c r="J119" s="226">
        <f>BK119</f>
        <v>0</v>
      </c>
      <c r="K119" s="212"/>
      <c r="L119" s="217"/>
      <c r="M119" s="218"/>
      <c r="N119" s="219"/>
      <c r="O119" s="219"/>
      <c r="P119" s="220">
        <f>SUM(P120:P133)</f>
        <v>0</v>
      </c>
      <c r="Q119" s="219"/>
      <c r="R119" s="220">
        <f>SUM(R120:R133)</f>
        <v>7.168668</v>
      </c>
      <c r="S119" s="219"/>
      <c r="T119" s="221">
        <f>SUM(T120:T133)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2" t="s">
        <v>82</v>
      </c>
      <c r="AT119" s="223" t="s">
        <v>74</v>
      </c>
      <c r="AU119" s="223" t="s">
        <v>82</v>
      </c>
      <c r="AY119" s="222" t="s">
        <v>165</v>
      </c>
      <c r="BK119" s="224">
        <f>SUM(BK120:BK133)</f>
        <v>0</v>
      </c>
    </row>
    <row r="120" spans="1:65" s="2" customFormat="1" ht="16.5" customHeight="1">
      <c r="A120" s="39"/>
      <c r="B120" s="40"/>
      <c r="C120" s="227" t="s">
        <v>249</v>
      </c>
      <c r="D120" s="227" t="s">
        <v>167</v>
      </c>
      <c r="E120" s="228" t="s">
        <v>1077</v>
      </c>
      <c r="F120" s="229" t="s">
        <v>1078</v>
      </c>
      <c r="G120" s="230" t="s">
        <v>252</v>
      </c>
      <c r="H120" s="231">
        <v>30.14</v>
      </c>
      <c r="I120" s="232"/>
      <c r="J120" s="233">
        <f>ROUND(I120*H120,2)</f>
        <v>0</v>
      </c>
      <c r="K120" s="229" t="s">
        <v>171</v>
      </c>
      <c r="L120" s="45"/>
      <c r="M120" s="234" t="s">
        <v>19</v>
      </c>
      <c r="N120" s="235" t="s">
        <v>46</v>
      </c>
      <c r="O120" s="85"/>
      <c r="P120" s="236">
        <f>O120*H120</f>
        <v>0</v>
      </c>
      <c r="Q120" s="236">
        <v>0.1554</v>
      </c>
      <c r="R120" s="236">
        <f>Q120*H120</f>
        <v>4.683756000000001</v>
      </c>
      <c r="S120" s="236">
        <v>0</v>
      </c>
      <c r="T120" s="23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8" t="s">
        <v>172</v>
      </c>
      <c r="AT120" s="238" t="s">
        <v>167</v>
      </c>
      <c r="AU120" s="238" t="s">
        <v>84</v>
      </c>
      <c r="AY120" s="18" t="s">
        <v>165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8" t="s">
        <v>82</v>
      </c>
      <c r="BK120" s="239">
        <f>ROUND(I120*H120,2)</f>
        <v>0</v>
      </c>
      <c r="BL120" s="18" t="s">
        <v>172</v>
      </c>
      <c r="BM120" s="238" t="s">
        <v>1079</v>
      </c>
    </row>
    <row r="121" spans="1:51" s="13" customFormat="1" ht="12">
      <c r="A121" s="13"/>
      <c r="B121" s="240"/>
      <c r="C121" s="241"/>
      <c r="D121" s="242" t="s">
        <v>174</v>
      </c>
      <c r="E121" s="243" t="s">
        <v>19</v>
      </c>
      <c r="F121" s="244" t="s">
        <v>1080</v>
      </c>
      <c r="G121" s="241"/>
      <c r="H121" s="245">
        <v>11.3</v>
      </c>
      <c r="I121" s="246"/>
      <c r="J121" s="241"/>
      <c r="K121" s="241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174</v>
      </c>
      <c r="AU121" s="251" t="s">
        <v>84</v>
      </c>
      <c r="AV121" s="13" t="s">
        <v>84</v>
      </c>
      <c r="AW121" s="13" t="s">
        <v>36</v>
      </c>
      <c r="AX121" s="13" t="s">
        <v>75</v>
      </c>
      <c r="AY121" s="251" t="s">
        <v>165</v>
      </c>
    </row>
    <row r="122" spans="1:51" s="13" customFormat="1" ht="12">
      <c r="A122" s="13"/>
      <c r="B122" s="240"/>
      <c r="C122" s="241"/>
      <c r="D122" s="242" t="s">
        <v>174</v>
      </c>
      <c r="E122" s="243" t="s">
        <v>19</v>
      </c>
      <c r="F122" s="244" t="s">
        <v>1081</v>
      </c>
      <c r="G122" s="241"/>
      <c r="H122" s="245">
        <v>18.84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174</v>
      </c>
      <c r="AU122" s="251" t="s">
        <v>84</v>
      </c>
      <c r="AV122" s="13" t="s">
        <v>84</v>
      </c>
      <c r="AW122" s="13" t="s">
        <v>36</v>
      </c>
      <c r="AX122" s="13" t="s">
        <v>75</v>
      </c>
      <c r="AY122" s="251" t="s">
        <v>165</v>
      </c>
    </row>
    <row r="123" spans="1:51" s="14" customFormat="1" ht="12">
      <c r="A123" s="14"/>
      <c r="B123" s="252"/>
      <c r="C123" s="253"/>
      <c r="D123" s="242" t="s">
        <v>174</v>
      </c>
      <c r="E123" s="254" t="s">
        <v>19</v>
      </c>
      <c r="F123" s="255" t="s">
        <v>178</v>
      </c>
      <c r="G123" s="253"/>
      <c r="H123" s="256">
        <v>30.14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174</v>
      </c>
      <c r="AU123" s="262" t="s">
        <v>84</v>
      </c>
      <c r="AV123" s="14" t="s">
        <v>172</v>
      </c>
      <c r="AW123" s="14" t="s">
        <v>36</v>
      </c>
      <c r="AX123" s="14" t="s">
        <v>82</v>
      </c>
      <c r="AY123" s="262" t="s">
        <v>165</v>
      </c>
    </row>
    <row r="124" spans="1:65" s="2" customFormat="1" ht="16.5" customHeight="1">
      <c r="A124" s="39"/>
      <c r="B124" s="40"/>
      <c r="C124" s="266" t="s">
        <v>254</v>
      </c>
      <c r="D124" s="266" t="s">
        <v>229</v>
      </c>
      <c r="E124" s="267" t="s">
        <v>1082</v>
      </c>
      <c r="F124" s="268" t="s">
        <v>1083</v>
      </c>
      <c r="G124" s="269" t="s">
        <v>252</v>
      </c>
      <c r="H124" s="270">
        <v>30.592</v>
      </c>
      <c r="I124" s="271"/>
      <c r="J124" s="272">
        <f>ROUND(I124*H124,2)</f>
        <v>0</v>
      </c>
      <c r="K124" s="268" t="s">
        <v>171</v>
      </c>
      <c r="L124" s="273"/>
      <c r="M124" s="274" t="s">
        <v>19</v>
      </c>
      <c r="N124" s="275" t="s">
        <v>46</v>
      </c>
      <c r="O124" s="85"/>
      <c r="P124" s="236">
        <f>O124*H124</f>
        <v>0</v>
      </c>
      <c r="Q124" s="236">
        <v>0.081</v>
      </c>
      <c r="R124" s="236">
        <f>Q124*H124</f>
        <v>2.477952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205</v>
      </c>
      <c r="AT124" s="238" t="s">
        <v>229</v>
      </c>
      <c r="AU124" s="238" t="s">
        <v>84</v>
      </c>
      <c r="AY124" s="18" t="s">
        <v>165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82</v>
      </c>
      <c r="BK124" s="239">
        <f>ROUND(I124*H124,2)</f>
        <v>0</v>
      </c>
      <c r="BL124" s="18" t="s">
        <v>172</v>
      </c>
      <c r="BM124" s="238" t="s">
        <v>1084</v>
      </c>
    </row>
    <row r="125" spans="1:51" s="13" customFormat="1" ht="12">
      <c r="A125" s="13"/>
      <c r="B125" s="240"/>
      <c r="C125" s="241"/>
      <c r="D125" s="242" t="s">
        <v>174</v>
      </c>
      <c r="E125" s="243" t="s">
        <v>19</v>
      </c>
      <c r="F125" s="244" t="s">
        <v>1085</v>
      </c>
      <c r="G125" s="241"/>
      <c r="H125" s="245">
        <v>30.592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174</v>
      </c>
      <c r="AU125" s="251" t="s">
        <v>84</v>
      </c>
      <c r="AV125" s="13" t="s">
        <v>84</v>
      </c>
      <c r="AW125" s="13" t="s">
        <v>36</v>
      </c>
      <c r="AX125" s="13" t="s">
        <v>82</v>
      </c>
      <c r="AY125" s="251" t="s">
        <v>165</v>
      </c>
    </row>
    <row r="126" spans="1:65" s="2" customFormat="1" ht="16.5" customHeight="1">
      <c r="A126" s="39"/>
      <c r="B126" s="40"/>
      <c r="C126" s="227" t="s">
        <v>258</v>
      </c>
      <c r="D126" s="227" t="s">
        <v>167</v>
      </c>
      <c r="E126" s="228" t="s">
        <v>1086</v>
      </c>
      <c r="F126" s="229" t="s">
        <v>1087</v>
      </c>
      <c r="G126" s="230" t="s">
        <v>252</v>
      </c>
      <c r="H126" s="231">
        <v>139.2</v>
      </c>
      <c r="I126" s="232"/>
      <c r="J126" s="233">
        <f>ROUND(I126*H126,2)</f>
        <v>0</v>
      </c>
      <c r="K126" s="229" t="s">
        <v>171</v>
      </c>
      <c r="L126" s="45"/>
      <c r="M126" s="234" t="s">
        <v>19</v>
      </c>
      <c r="N126" s="235" t="s">
        <v>46</v>
      </c>
      <c r="O126" s="85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172</v>
      </c>
      <c r="AT126" s="238" t="s">
        <v>167</v>
      </c>
      <c r="AU126" s="238" t="s">
        <v>84</v>
      </c>
      <c r="AY126" s="18" t="s">
        <v>165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82</v>
      </c>
      <c r="BK126" s="239">
        <f>ROUND(I126*H126,2)</f>
        <v>0</v>
      </c>
      <c r="BL126" s="18" t="s">
        <v>172</v>
      </c>
      <c r="BM126" s="238" t="s">
        <v>1088</v>
      </c>
    </row>
    <row r="127" spans="1:51" s="13" customFormat="1" ht="12">
      <c r="A127" s="13"/>
      <c r="B127" s="240"/>
      <c r="C127" s="241"/>
      <c r="D127" s="242" t="s">
        <v>174</v>
      </c>
      <c r="E127" s="243" t="s">
        <v>19</v>
      </c>
      <c r="F127" s="244" t="s">
        <v>1089</v>
      </c>
      <c r="G127" s="241"/>
      <c r="H127" s="245">
        <v>139.2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174</v>
      </c>
      <c r="AU127" s="251" t="s">
        <v>84</v>
      </c>
      <c r="AV127" s="13" t="s">
        <v>84</v>
      </c>
      <c r="AW127" s="13" t="s">
        <v>36</v>
      </c>
      <c r="AX127" s="13" t="s">
        <v>82</v>
      </c>
      <c r="AY127" s="251" t="s">
        <v>165</v>
      </c>
    </row>
    <row r="128" spans="1:65" s="2" customFormat="1" ht="16.5" customHeight="1">
      <c r="A128" s="39"/>
      <c r="B128" s="40"/>
      <c r="C128" s="227" t="s">
        <v>263</v>
      </c>
      <c r="D128" s="227" t="s">
        <v>167</v>
      </c>
      <c r="E128" s="228" t="s">
        <v>1090</v>
      </c>
      <c r="F128" s="229" t="s">
        <v>1091</v>
      </c>
      <c r="G128" s="230" t="s">
        <v>252</v>
      </c>
      <c r="H128" s="231">
        <v>139.2</v>
      </c>
      <c r="I128" s="232"/>
      <c r="J128" s="233">
        <f>ROUND(I128*H128,2)</f>
        <v>0</v>
      </c>
      <c r="K128" s="229" t="s">
        <v>171</v>
      </c>
      <c r="L128" s="45"/>
      <c r="M128" s="234" t="s">
        <v>19</v>
      </c>
      <c r="N128" s="235" t="s">
        <v>46</v>
      </c>
      <c r="O128" s="85"/>
      <c r="P128" s="236">
        <f>O128*H128</f>
        <v>0</v>
      </c>
      <c r="Q128" s="236">
        <v>5E-05</v>
      </c>
      <c r="R128" s="236">
        <f>Q128*H128</f>
        <v>0.00696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172</v>
      </c>
      <c r="AT128" s="238" t="s">
        <v>167</v>
      </c>
      <c r="AU128" s="238" t="s">
        <v>84</v>
      </c>
      <c r="AY128" s="18" t="s">
        <v>165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82</v>
      </c>
      <c r="BK128" s="239">
        <f>ROUND(I128*H128,2)</f>
        <v>0</v>
      </c>
      <c r="BL128" s="18" t="s">
        <v>172</v>
      </c>
      <c r="BM128" s="238" t="s">
        <v>1092</v>
      </c>
    </row>
    <row r="129" spans="1:65" s="2" customFormat="1" ht="16.5" customHeight="1">
      <c r="A129" s="39"/>
      <c r="B129" s="40"/>
      <c r="C129" s="227" t="s">
        <v>267</v>
      </c>
      <c r="D129" s="227" t="s">
        <v>167</v>
      </c>
      <c r="E129" s="228" t="s">
        <v>1093</v>
      </c>
      <c r="F129" s="229" t="s">
        <v>1094</v>
      </c>
      <c r="G129" s="230" t="s">
        <v>252</v>
      </c>
      <c r="H129" s="231">
        <v>102.2</v>
      </c>
      <c r="I129" s="232"/>
      <c r="J129" s="233">
        <f>ROUND(I129*H129,2)</f>
        <v>0</v>
      </c>
      <c r="K129" s="229" t="s">
        <v>171</v>
      </c>
      <c r="L129" s="45"/>
      <c r="M129" s="234" t="s">
        <v>19</v>
      </c>
      <c r="N129" s="235" t="s">
        <v>46</v>
      </c>
      <c r="O129" s="85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172</v>
      </c>
      <c r="AT129" s="238" t="s">
        <v>167</v>
      </c>
      <c r="AU129" s="238" t="s">
        <v>84</v>
      </c>
      <c r="AY129" s="18" t="s">
        <v>165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82</v>
      </c>
      <c r="BK129" s="239">
        <f>ROUND(I129*H129,2)</f>
        <v>0</v>
      </c>
      <c r="BL129" s="18" t="s">
        <v>172</v>
      </c>
      <c r="BM129" s="238" t="s">
        <v>1095</v>
      </c>
    </row>
    <row r="130" spans="1:51" s="13" customFormat="1" ht="12">
      <c r="A130" s="13"/>
      <c r="B130" s="240"/>
      <c r="C130" s="241"/>
      <c r="D130" s="242" t="s">
        <v>174</v>
      </c>
      <c r="E130" s="243" t="s">
        <v>19</v>
      </c>
      <c r="F130" s="244" t="s">
        <v>1096</v>
      </c>
      <c r="G130" s="241"/>
      <c r="H130" s="245">
        <v>28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174</v>
      </c>
      <c r="AU130" s="251" t="s">
        <v>84</v>
      </c>
      <c r="AV130" s="13" t="s">
        <v>84</v>
      </c>
      <c r="AW130" s="13" t="s">
        <v>36</v>
      </c>
      <c r="AX130" s="13" t="s">
        <v>75</v>
      </c>
      <c r="AY130" s="251" t="s">
        <v>165</v>
      </c>
    </row>
    <row r="131" spans="1:51" s="13" customFormat="1" ht="12">
      <c r="A131" s="13"/>
      <c r="B131" s="240"/>
      <c r="C131" s="241"/>
      <c r="D131" s="242" t="s">
        <v>174</v>
      </c>
      <c r="E131" s="243" t="s">
        <v>19</v>
      </c>
      <c r="F131" s="244" t="s">
        <v>1097</v>
      </c>
      <c r="G131" s="241"/>
      <c r="H131" s="245">
        <v>59.7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174</v>
      </c>
      <c r="AU131" s="251" t="s">
        <v>84</v>
      </c>
      <c r="AV131" s="13" t="s">
        <v>84</v>
      </c>
      <c r="AW131" s="13" t="s">
        <v>36</v>
      </c>
      <c r="AX131" s="13" t="s">
        <v>75</v>
      </c>
      <c r="AY131" s="251" t="s">
        <v>165</v>
      </c>
    </row>
    <row r="132" spans="1:51" s="13" customFormat="1" ht="12">
      <c r="A132" s="13"/>
      <c r="B132" s="240"/>
      <c r="C132" s="241"/>
      <c r="D132" s="242" t="s">
        <v>174</v>
      </c>
      <c r="E132" s="243" t="s">
        <v>19</v>
      </c>
      <c r="F132" s="244" t="s">
        <v>1098</v>
      </c>
      <c r="G132" s="241"/>
      <c r="H132" s="245">
        <v>14.5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174</v>
      </c>
      <c r="AU132" s="251" t="s">
        <v>84</v>
      </c>
      <c r="AV132" s="13" t="s">
        <v>84</v>
      </c>
      <c r="AW132" s="13" t="s">
        <v>36</v>
      </c>
      <c r="AX132" s="13" t="s">
        <v>75</v>
      </c>
      <c r="AY132" s="251" t="s">
        <v>165</v>
      </c>
    </row>
    <row r="133" spans="1:51" s="14" customFormat="1" ht="12">
      <c r="A133" s="14"/>
      <c r="B133" s="252"/>
      <c r="C133" s="253"/>
      <c r="D133" s="242" t="s">
        <v>174</v>
      </c>
      <c r="E133" s="254" t="s">
        <v>19</v>
      </c>
      <c r="F133" s="255" t="s">
        <v>178</v>
      </c>
      <c r="G133" s="253"/>
      <c r="H133" s="256">
        <v>102.2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174</v>
      </c>
      <c r="AU133" s="262" t="s">
        <v>84</v>
      </c>
      <c r="AV133" s="14" t="s">
        <v>172</v>
      </c>
      <c r="AW133" s="14" t="s">
        <v>36</v>
      </c>
      <c r="AX133" s="14" t="s">
        <v>82</v>
      </c>
      <c r="AY133" s="262" t="s">
        <v>165</v>
      </c>
    </row>
    <row r="134" spans="1:63" s="12" customFormat="1" ht="22.8" customHeight="1">
      <c r="A134" s="12"/>
      <c r="B134" s="211"/>
      <c r="C134" s="212"/>
      <c r="D134" s="213" t="s">
        <v>74</v>
      </c>
      <c r="E134" s="225" t="s">
        <v>447</v>
      </c>
      <c r="F134" s="225" t="s">
        <v>1099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SUM(P135:P142)</f>
        <v>0</v>
      </c>
      <c r="Q134" s="219"/>
      <c r="R134" s="220">
        <f>SUM(R135:R142)</f>
        <v>0</v>
      </c>
      <c r="S134" s="219"/>
      <c r="T134" s="221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82</v>
      </c>
      <c r="AT134" s="223" t="s">
        <v>74</v>
      </c>
      <c r="AU134" s="223" t="s">
        <v>82</v>
      </c>
      <c r="AY134" s="222" t="s">
        <v>165</v>
      </c>
      <c r="BK134" s="224">
        <f>SUM(BK135:BK142)</f>
        <v>0</v>
      </c>
    </row>
    <row r="135" spans="1:65" s="2" customFormat="1" ht="16.5" customHeight="1">
      <c r="A135" s="39"/>
      <c r="B135" s="40"/>
      <c r="C135" s="227" t="s">
        <v>7</v>
      </c>
      <c r="D135" s="227" t="s">
        <v>167</v>
      </c>
      <c r="E135" s="228" t="s">
        <v>1100</v>
      </c>
      <c r="F135" s="229" t="s">
        <v>1101</v>
      </c>
      <c r="G135" s="230" t="s">
        <v>213</v>
      </c>
      <c r="H135" s="231">
        <v>118.247</v>
      </c>
      <c r="I135" s="232"/>
      <c r="J135" s="233">
        <f>ROUND(I135*H135,2)</f>
        <v>0</v>
      </c>
      <c r="K135" s="229" t="s">
        <v>171</v>
      </c>
      <c r="L135" s="45"/>
      <c r="M135" s="234" t="s">
        <v>19</v>
      </c>
      <c r="N135" s="235" t="s">
        <v>46</v>
      </c>
      <c r="O135" s="85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172</v>
      </c>
      <c r="AT135" s="238" t="s">
        <v>167</v>
      </c>
      <c r="AU135" s="238" t="s">
        <v>84</v>
      </c>
      <c r="AY135" s="18" t="s">
        <v>165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82</v>
      </c>
      <c r="BK135" s="239">
        <f>ROUND(I135*H135,2)</f>
        <v>0</v>
      </c>
      <c r="BL135" s="18" t="s">
        <v>172</v>
      </c>
      <c r="BM135" s="238" t="s">
        <v>1102</v>
      </c>
    </row>
    <row r="136" spans="1:65" s="2" customFormat="1" ht="16.5" customHeight="1">
      <c r="A136" s="39"/>
      <c r="B136" s="40"/>
      <c r="C136" s="227" t="s">
        <v>274</v>
      </c>
      <c r="D136" s="227" t="s">
        <v>167</v>
      </c>
      <c r="E136" s="228" t="s">
        <v>1103</v>
      </c>
      <c r="F136" s="229" t="s">
        <v>1104</v>
      </c>
      <c r="G136" s="230" t="s">
        <v>213</v>
      </c>
      <c r="H136" s="231">
        <v>1418.964</v>
      </c>
      <c r="I136" s="232"/>
      <c r="J136" s="233">
        <f>ROUND(I136*H136,2)</f>
        <v>0</v>
      </c>
      <c r="K136" s="229" t="s">
        <v>171</v>
      </c>
      <c r="L136" s="45"/>
      <c r="M136" s="234" t="s">
        <v>19</v>
      </c>
      <c r="N136" s="235" t="s">
        <v>46</v>
      </c>
      <c r="O136" s="85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172</v>
      </c>
      <c r="AT136" s="238" t="s">
        <v>167</v>
      </c>
      <c r="AU136" s="238" t="s">
        <v>84</v>
      </c>
      <c r="AY136" s="18" t="s">
        <v>165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82</v>
      </c>
      <c r="BK136" s="239">
        <f>ROUND(I136*H136,2)</f>
        <v>0</v>
      </c>
      <c r="BL136" s="18" t="s">
        <v>172</v>
      </c>
      <c r="BM136" s="238" t="s">
        <v>1105</v>
      </c>
    </row>
    <row r="137" spans="1:47" s="2" customFormat="1" ht="12">
      <c r="A137" s="39"/>
      <c r="B137" s="40"/>
      <c r="C137" s="41"/>
      <c r="D137" s="242" t="s">
        <v>897</v>
      </c>
      <c r="E137" s="41"/>
      <c r="F137" s="263" t="s">
        <v>1106</v>
      </c>
      <c r="G137" s="41"/>
      <c r="H137" s="41"/>
      <c r="I137" s="147"/>
      <c r="J137" s="41"/>
      <c r="K137" s="41"/>
      <c r="L137" s="45"/>
      <c r="M137" s="264"/>
      <c r="N137" s="26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897</v>
      </c>
      <c r="AU137" s="18" t="s">
        <v>84</v>
      </c>
    </row>
    <row r="138" spans="1:51" s="13" customFormat="1" ht="12">
      <c r="A138" s="13"/>
      <c r="B138" s="240"/>
      <c r="C138" s="241"/>
      <c r="D138" s="242" t="s">
        <v>174</v>
      </c>
      <c r="E138" s="243" t="s">
        <v>19</v>
      </c>
      <c r="F138" s="244" t="s">
        <v>1107</v>
      </c>
      <c r="G138" s="241"/>
      <c r="H138" s="245">
        <v>1418.964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174</v>
      </c>
      <c r="AU138" s="251" t="s">
        <v>84</v>
      </c>
      <c r="AV138" s="13" t="s">
        <v>84</v>
      </c>
      <c r="AW138" s="13" t="s">
        <v>36</v>
      </c>
      <c r="AX138" s="13" t="s">
        <v>82</v>
      </c>
      <c r="AY138" s="251" t="s">
        <v>165</v>
      </c>
    </row>
    <row r="139" spans="1:65" s="2" customFormat="1" ht="16.5" customHeight="1">
      <c r="A139" s="39"/>
      <c r="B139" s="40"/>
      <c r="C139" s="227" t="s">
        <v>278</v>
      </c>
      <c r="D139" s="227" t="s">
        <v>167</v>
      </c>
      <c r="E139" s="228" t="s">
        <v>1108</v>
      </c>
      <c r="F139" s="229" t="s">
        <v>1109</v>
      </c>
      <c r="G139" s="230" t="s">
        <v>213</v>
      </c>
      <c r="H139" s="231">
        <v>97.644</v>
      </c>
      <c r="I139" s="232"/>
      <c r="J139" s="233">
        <f>ROUND(I139*H139,2)</f>
        <v>0</v>
      </c>
      <c r="K139" s="229" t="s">
        <v>171</v>
      </c>
      <c r="L139" s="45"/>
      <c r="M139" s="234" t="s">
        <v>19</v>
      </c>
      <c r="N139" s="235" t="s">
        <v>46</v>
      </c>
      <c r="O139" s="85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172</v>
      </c>
      <c r="AT139" s="238" t="s">
        <v>167</v>
      </c>
      <c r="AU139" s="238" t="s">
        <v>84</v>
      </c>
      <c r="AY139" s="18" t="s">
        <v>165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82</v>
      </c>
      <c r="BK139" s="239">
        <f>ROUND(I139*H139,2)</f>
        <v>0</v>
      </c>
      <c r="BL139" s="18" t="s">
        <v>172</v>
      </c>
      <c r="BM139" s="238" t="s">
        <v>1110</v>
      </c>
    </row>
    <row r="140" spans="1:51" s="13" customFormat="1" ht="12">
      <c r="A140" s="13"/>
      <c r="B140" s="240"/>
      <c r="C140" s="241"/>
      <c r="D140" s="242" t="s">
        <v>174</v>
      </c>
      <c r="E140" s="243" t="s">
        <v>19</v>
      </c>
      <c r="F140" s="244" t="s">
        <v>1111</v>
      </c>
      <c r="G140" s="241"/>
      <c r="H140" s="245">
        <v>97.644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174</v>
      </c>
      <c r="AU140" s="251" t="s">
        <v>84</v>
      </c>
      <c r="AV140" s="13" t="s">
        <v>84</v>
      </c>
      <c r="AW140" s="13" t="s">
        <v>36</v>
      </c>
      <c r="AX140" s="13" t="s">
        <v>82</v>
      </c>
      <c r="AY140" s="251" t="s">
        <v>165</v>
      </c>
    </row>
    <row r="141" spans="1:65" s="2" customFormat="1" ht="16.5" customHeight="1">
      <c r="A141" s="39"/>
      <c r="B141" s="40"/>
      <c r="C141" s="227" t="s">
        <v>282</v>
      </c>
      <c r="D141" s="227" t="s">
        <v>167</v>
      </c>
      <c r="E141" s="228" t="s">
        <v>1112</v>
      </c>
      <c r="F141" s="229" t="s">
        <v>455</v>
      </c>
      <c r="G141" s="230" t="s">
        <v>213</v>
      </c>
      <c r="H141" s="231">
        <v>20.603</v>
      </c>
      <c r="I141" s="232"/>
      <c r="J141" s="233">
        <f>ROUND(I141*H141,2)</f>
        <v>0</v>
      </c>
      <c r="K141" s="229" t="s">
        <v>171</v>
      </c>
      <c r="L141" s="45"/>
      <c r="M141" s="234" t="s">
        <v>19</v>
      </c>
      <c r="N141" s="235" t="s">
        <v>46</v>
      </c>
      <c r="O141" s="85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172</v>
      </c>
      <c r="AT141" s="238" t="s">
        <v>167</v>
      </c>
      <c r="AU141" s="238" t="s">
        <v>84</v>
      </c>
      <c r="AY141" s="18" t="s">
        <v>165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82</v>
      </c>
      <c r="BK141" s="239">
        <f>ROUND(I141*H141,2)</f>
        <v>0</v>
      </c>
      <c r="BL141" s="18" t="s">
        <v>172</v>
      </c>
      <c r="BM141" s="238" t="s">
        <v>1113</v>
      </c>
    </row>
    <row r="142" spans="1:51" s="13" customFormat="1" ht="12">
      <c r="A142" s="13"/>
      <c r="B142" s="240"/>
      <c r="C142" s="241"/>
      <c r="D142" s="242" t="s">
        <v>174</v>
      </c>
      <c r="E142" s="243" t="s">
        <v>19</v>
      </c>
      <c r="F142" s="244" t="s">
        <v>1114</v>
      </c>
      <c r="G142" s="241"/>
      <c r="H142" s="245">
        <v>20.603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174</v>
      </c>
      <c r="AU142" s="251" t="s">
        <v>84</v>
      </c>
      <c r="AV142" s="13" t="s">
        <v>84</v>
      </c>
      <c r="AW142" s="13" t="s">
        <v>36</v>
      </c>
      <c r="AX142" s="13" t="s">
        <v>82</v>
      </c>
      <c r="AY142" s="251" t="s">
        <v>165</v>
      </c>
    </row>
    <row r="143" spans="1:63" s="12" customFormat="1" ht="22.8" customHeight="1">
      <c r="A143" s="12"/>
      <c r="B143" s="211"/>
      <c r="C143" s="212"/>
      <c r="D143" s="213" t="s">
        <v>74</v>
      </c>
      <c r="E143" s="225" t="s">
        <v>1115</v>
      </c>
      <c r="F143" s="225" t="s">
        <v>1116</v>
      </c>
      <c r="G143" s="212"/>
      <c r="H143" s="212"/>
      <c r="I143" s="215"/>
      <c r="J143" s="226">
        <f>BK143</f>
        <v>0</v>
      </c>
      <c r="K143" s="212"/>
      <c r="L143" s="217"/>
      <c r="M143" s="218"/>
      <c r="N143" s="219"/>
      <c r="O143" s="219"/>
      <c r="P143" s="220">
        <f>P144</f>
        <v>0</v>
      </c>
      <c r="Q143" s="219"/>
      <c r="R143" s="220">
        <f>R144</f>
        <v>0</v>
      </c>
      <c r="S143" s="219"/>
      <c r="T143" s="22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82</v>
      </c>
      <c r="AT143" s="223" t="s">
        <v>74</v>
      </c>
      <c r="AU143" s="223" t="s">
        <v>82</v>
      </c>
      <c r="AY143" s="222" t="s">
        <v>165</v>
      </c>
      <c r="BK143" s="224">
        <f>BK144</f>
        <v>0</v>
      </c>
    </row>
    <row r="144" spans="1:65" s="2" customFormat="1" ht="16.5" customHeight="1">
      <c r="A144" s="39"/>
      <c r="B144" s="40"/>
      <c r="C144" s="227" t="s">
        <v>286</v>
      </c>
      <c r="D144" s="227" t="s">
        <v>167</v>
      </c>
      <c r="E144" s="228" t="s">
        <v>1117</v>
      </c>
      <c r="F144" s="229" t="s">
        <v>1118</v>
      </c>
      <c r="G144" s="230" t="s">
        <v>213</v>
      </c>
      <c r="H144" s="231">
        <v>7.169</v>
      </c>
      <c r="I144" s="232"/>
      <c r="J144" s="233">
        <f>ROUND(I144*H144,2)</f>
        <v>0</v>
      </c>
      <c r="K144" s="229" t="s">
        <v>171</v>
      </c>
      <c r="L144" s="45"/>
      <c r="M144" s="279" t="s">
        <v>19</v>
      </c>
      <c r="N144" s="280" t="s">
        <v>46</v>
      </c>
      <c r="O144" s="281"/>
      <c r="P144" s="282">
        <f>O144*H144</f>
        <v>0</v>
      </c>
      <c r="Q144" s="282">
        <v>0</v>
      </c>
      <c r="R144" s="282">
        <f>Q144*H144</f>
        <v>0</v>
      </c>
      <c r="S144" s="282">
        <v>0</v>
      </c>
      <c r="T144" s="28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172</v>
      </c>
      <c r="AT144" s="238" t="s">
        <v>167</v>
      </c>
      <c r="AU144" s="238" t="s">
        <v>84</v>
      </c>
      <c r="AY144" s="18" t="s">
        <v>165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82</v>
      </c>
      <c r="BK144" s="239">
        <f>ROUND(I144*H144,2)</f>
        <v>0</v>
      </c>
      <c r="BL144" s="18" t="s">
        <v>172</v>
      </c>
      <c r="BM144" s="238" t="s">
        <v>1119</v>
      </c>
    </row>
    <row r="145" spans="1:31" s="2" customFormat="1" ht="6.95" customHeight="1">
      <c r="A145" s="39"/>
      <c r="B145" s="60"/>
      <c r="C145" s="61"/>
      <c r="D145" s="61"/>
      <c r="E145" s="61"/>
      <c r="F145" s="61"/>
      <c r="G145" s="61"/>
      <c r="H145" s="61"/>
      <c r="I145" s="176"/>
      <c r="J145" s="61"/>
      <c r="K145" s="61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84:K14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JERABEK_W10\Jerabek</dc:creator>
  <cp:keywords/>
  <dc:description/>
  <cp:lastModifiedBy>JERABEK_W10\Jerabek</cp:lastModifiedBy>
  <dcterms:created xsi:type="dcterms:W3CDTF">2020-03-12T13:15:32Z</dcterms:created>
  <dcterms:modified xsi:type="dcterms:W3CDTF">2020-03-12T13:15:45Z</dcterms:modified>
  <cp:category/>
  <cp:version/>
  <cp:contentType/>
  <cp:contentStatus/>
</cp:coreProperties>
</file>